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docs\Covid\"/>
    </mc:Choice>
  </mc:AlternateContent>
  <xr:revisionPtr revIDLastSave="0" documentId="13_ncr:1_{25507DC7-8D00-42B5-87B7-C9D828080844}" xr6:coauthVersionLast="46" xr6:coauthVersionMax="46" xr10:uidLastSave="{00000000-0000-0000-0000-000000000000}"/>
  <bookViews>
    <workbookView xWindow="29655" yWindow="75" windowWidth="27510" windowHeight="15510" tabRatio="801" activeTab="2" xr2:uid="{4E001882-94D2-4561-8C24-2FC025358A5D}"/>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Funding Tables" sheetId="8" state="hidden" r:id="rId6"/>
  </sheets>
  <definedNames>
    <definedName name="_xlnm._FilterDatabase" localSheetId="4" hidden="1">'5. School Level Worksheet'!$K$6:$N$32</definedName>
    <definedName name="School_Name">Table1[Name of School Facility]</definedName>
    <definedName name="Ventilation">HVAC_Type[HVAC System 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9" i="2" l="1"/>
  <c r="M19" i="2"/>
  <c r="L19" i="2"/>
  <c r="F18" i="2"/>
  <c r="E18" i="2"/>
  <c r="C18" i="2" s="1"/>
  <c r="C19" i="2" l="1"/>
  <c r="D7" i="4"/>
  <c r="C26" i="2" l="1"/>
  <c r="C23" i="2"/>
  <c r="F16" i="4" l="1"/>
  <c r="I16" i="4"/>
  <c r="I15" i="4"/>
  <c r="E15" i="4" s="1"/>
  <c r="I14" i="4"/>
  <c r="E14" i="4" s="1"/>
  <c r="I13" i="4"/>
  <c r="E13" i="4" s="1"/>
  <c r="I12" i="4"/>
  <c r="E12" i="4" s="1"/>
  <c r="I11" i="4"/>
  <c r="E11" i="4" s="1"/>
  <c r="I10" i="4"/>
  <c r="E10" i="4" s="1"/>
  <c r="V4" i="8" l="1"/>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3" i="8"/>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0" i="4" l="1"/>
  <c r="F15" i="4"/>
  <c r="F14" i="4"/>
  <c r="F12" i="4"/>
</calcChain>
</file>

<file path=xl/sharedStrings.xml><?xml version="1.0" encoding="utf-8"?>
<sst xmlns="http://schemas.openxmlformats.org/spreadsheetml/2006/main" count="562" uniqueCount="239">
  <si>
    <t>Ventilation</t>
  </si>
  <si>
    <t>School Name</t>
  </si>
  <si>
    <t>Name of School Facility</t>
  </si>
  <si>
    <t>Building ID</t>
  </si>
  <si>
    <t>Type of School Facility Ventilation</t>
  </si>
  <si>
    <t>Yes</t>
  </si>
  <si>
    <t>Higher grade filters installed</t>
  </si>
  <si>
    <t>Standalone HEPA filter units in place</t>
  </si>
  <si>
    <t xml:space="preserve"> Select Board Name</t>
  </si>
  <si>
    <t>Index</t>
  </si>
  <si>
    <t>DSBNo</t>
  </si>
  <si>
    <t>DSB Name</t>
  </si>
  <si>
    <t>London District Catholic School Board</t>
  </si>
  <si>
    <t>CSD du Nord-Est de l'Ontario</t>
  </si>
  <si>
    <t>CSD du Grand Nord de l'Ontario</t>
  </si>
  <si>
    <t>CS Viamonde</t>
  </si>
  <si>
    <t>CÉP de l'Est de l'Ontario</t>
  </si>
  <si>
    <t>CSD catholique des Grandes Rivières</t>
  </si>
  <si>
    <t>CSD catholique Franco-Nord</t>
  </si>
  <si>
    <t>CSD catholique du Nouvel-Ontario</t>
  </si>
  <si>
    <t>CSD catholique des Aurores boréales</t>
  </si>
  <si>
    <t>CS catholique Providence</t>
  </si>
  <si>
    <t>CS catholique Mon Avenir</t>
  </si>
  <si>
    <t>CSD catholique de l'Est ontarien</t>
  </si>
  <si>
    <t>CSD catholique du Centre-Est de l'Ontario</t>
  </si>
  <si>
    <t>Protestant SSB</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</si>
  <si>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</si>
  <si>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</si>
  <si>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</si>
  <si>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</si>
  <si>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</si>
  <si>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</si>
  <si>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</si>
  <si>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</si>
  <si>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</si>
  <si>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</si>
  <si>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</si>
  <si>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</si>
  <si>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</si>
  <si>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</si>
  <si>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</si>
  <si>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</si>
  <si>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</si>
  <si>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</si>
  <si>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</si>
  <si>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</si>
  <si>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</si>
  <si>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</si>
  <si>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</si>
  <si>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</si>
  <si>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DSB Ontario North East</t>
  </si>
  <si>
    <t>Algoma DSB</t>
  </si>
  <si>
    <t>Rainbow DSB</t>
  </si>
  <si>
    <t>Near North DSB</t>
  </si>
  <si>
    <t>Keewatin-Patricia DSB</t>
  </si>
  <si>
    <t>Rainy River DSB</t>
  </si>
  <si>
    <t>Lakehead DSB</t>
  </si>
  <si>
    <t>Superior-Greenstone DSB</t>
  </si>
  <si>
    <t>Bluewater DSB</t>
  </si>
  <si>
    <t>Avon Maitland DSB</t>
  </si>
  <si>
    <t>Greater Essex County DSB</t>
  </si>
  <si>
    <t>Lambton Kent DSB</t>
  </si>
  <si>
    <t>Thames Valley DSB</t>
  </si>
  <si>
    <t>Toronto DSB</t>
  </si>
  <si>
    <t>Durham DSB</t>
  </si>
  <si>
    <t>Kawartha Pine Ridge DSB</t>
  </si>
  <si>
    <t>Trillium Lakelands DSB</t>
  </si>
  <si>
    <t>York Region DSB</t>
  </si>
  <si>
    <t>Simcoe County DSB</t>
  </si>
  <si>
    <t>Upper Grand DSB</t>
  </si>
  <si>
    <t>Peel DSB</t>
  </si>
  <si>
    <t>Halton DSB</t>
  </si>
  <si>
    <t>Hamilton-Wentworth DSB</t>
  </si>
  <si>
    <t>DSB of Niagara</t>
  </si>
  <si>
    <t>Grand Erie DSB</t>
  </si>
  <si>
    <t>Waterloo Region DSB</t>
  </si>
  <si>
    <t>Ottawa-Carleton DSB</t>
  </si>
  <si>
    <t>Upper Canada DSB</t>
  </si>
  <si>
    <t>Limestone DSB</t>
  </si>
  <si>
    <t>Renfrew County DSB</t>
  </si>
  <si>
    <t>Hastings and Prince Edward DSB</t>
  </si>
  <si>
    <t>Northeastern Catholic DSB</t>
  </si>
  <si>
    <t>Nipissing-Parry Sound Catholic DSB</t>
  </si>
  <si>
    <t>Huron-Superior Catholic DSB</t>
  </si>
  <si>
    <t>Sudbury Catholic DSB</t>
  </si>
  <si>
    <t>Northwest Catholic DSB</t>
  </si>
  <si>
    <t>Kenora Catholic DSB</t>
  </si>
  <si>
    <t>Thunder Bay Catholic DSB</t>
  </si>
  <si>
    <t>Superior North Catholic DSB</t>
  </si>
  <si>
    <t>Bruce-Grey Catholic DSB</t>
  </si>
  <si>
    <t>Huron Perth Catholic DSB</t>
  </si>
  <si>
    <t>Windsor-Essex Catholic DSB</t>
  </si>
  <si>
    <t>St. Clair Catholic DSB</t>
  </si>
  <si>
    <t>Toronto Catholic DSB</t>
  </si>
  <si>
    <t>Peterborough V N C Catholic DSB</t>
  </si>
  <si>
    <t>York Catholic DSB</t>
  </si>
  <si>
    <t>Dufferin-Peel Catholic DSB</t>
  </si>
  <si>
    <t>Simcoe Muskoka Catholic DSB</t>
  </si>
  <si>
    <t>Durham Catholic DSB</t>
  </si>
  <si>
    <t>Halton Catholic DSB</t>
  </si>
  <si>
    <t>Hamilton-Wentworth Catholic DSB</t>
  </si>
  <si>
    <t>Wellington Catholic DSB</t>
  </si>
  <si>
    <t>Waterloo Catholic DSB</t>
  </si>
  <si>
    <t>Niagara Catholic DSB</t>
  </si>
  <si>
    <t>Brant Haldimand Norfolk Catholic DSB</t>
  </si>
  <si>
    <t>Catholic DSB of Eastern Ontario</t>
  </si>
  <si>
    <t>Ottawa Catholic DSB</t>
  </si>
  <si>
    <t>Renfrew County Catholic DSB</t>
  </si>
  <si>
    <t>Algonquin and Lakeshore Catholic DSB</t>
  </si>
  <si>
    <t>James Bay Lowlands SSB</t>
  </si>
  <si>
    <t>Moose Factory Island DSAB</t>
  </si>
  <si>
    <t>Moosonee DSAB</t>
  </si>
  <si>
    <t>Identify your board strategy (in four bullets)</t>
  </si>
  <si>
    <t>Question</t>
  </si>
  <si>
    <t>Input Response:</t>
  </si>
  <si>
    <t>Ventilation Funding Allocated in 2021-22</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</si>
  <si>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</si>
  <si>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</si>
  <si>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</si>
  <si>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</si>
  <si>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</si>
  <si>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</si>
  <si>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</si>
  <si>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</si>
  <si>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</si>
  <si>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</si>
  <si>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</si>
  <si>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Ventilation Projects Completed (2020-21)</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</si>
  <si>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</si>
  <si>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</si>
  <si>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</si>
  <si>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</si>
  <si>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</si>
  <si>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</si>
  <si>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</si>
  <si>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</si>
  <si>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</si>
  <si>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</si>
  <si>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</si>
  <si>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</si>
  <si>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</si>
  <si>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Running ventilation systems longer</t>
  </si>
  <si>
    <t>HVAC System Type</t>
  </si>
  <si>
    <t>Partial Mechanical Ventilation</t>
  </si>
  <si>
    <t xml:space="preserve">HEPA units deployed in portables, as needed </t>
  </si>
  <si>
    <t xml:space="preserve">Ventilation assessed </t>
  </si>
  <si>
    <t>Number of Schools Receiving an Investment (2020-21)</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</si>
  <si>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</si>
  <si>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</si>
  <si>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</si>
  <si>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</si>
  <si>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Bernier-Stokes</t>
  </si>
  <si>
    <t>19566-1</t>
  </si>
  <si>
    <t>Lakehead Alternative Connections</t>
  </si>
  <si>
    <t>8998-1</t>
  </si>
  <si>
    <t>Armstrong PS</t>
  </si>
  <si>
    <t>12194-1</t>
  </si>
  <si>
    <t>Ecole Elsie MacGill Public School</t>
  </si>
  <si>
    <t>5228-2</t>
  </si>
  <si>
    <t>Valley Central PS</t>
  </si>
  <si>
    <t>8800-1</t>
  </si>
  <si>
    <t>Whitefish Valley</t>
  </si>
  <si>
    <t>8804-1</t>
  </si>
  <si>
    <t>Algonquin Avenue</t>
  </si>
  <si>
    <t>8780-1</t>
  </si>
  <si>
    <t>C. D. Howe</t>
  </si>
  <si>
    <t>8782-1</t>
  </si>
  <si>
    <t>Claude Garton</t>
  </si>
  <si>
    <t>8783-1</t>
  </si>
  <si>
    <t>Crestview</t>
  </si>
  <si>
    <t>8784-1</t>
  </si>
  <si>
    <t>Ecole Gron Morgan</t>
  </si>
  <si>
    <t>8785-1</t>
  </si>
  <si>
    <t>Five Mile</t>
  </si>
  <si>
    <t>8787-1</t>
  </si>
  <si>
    <t>Gorham &amp; Ware</t>
  </si>
  <si>
    <t>8789-1</t>
  </si>
  <si>
    <t>Hammarskjold</t>
  </si>
  <si>
    <t>8790-1</t>
  </si>
  <si>
    <t>Kakabeka Falls</t>
  </si>
  <si>
    <t>8795-1</t>
  </si>
  <si>
    <t>Kingsway Park</t>
  </si>
  <si>
    <t>8793-2</t>
  </si>
  <si>
    <t>McKellar Park</t>
  </si>
  <si>
    <t>8817-1</t>
  </si>
  <si>
    <t>McKenzie</t>
  </si>
  <si>
    <t>8818-1</t>
  </si>
  <si>
    <t>Nor'wester View</t>
  </si>
  <si>
    <t>8819-1</t>
  </si>
  <si>
    <t>Ogden</t>
  </si>
  <si>
    <t>8820-1</t>
  </si>
  <si>
    <t>Sherbrooke</t>
  </si>
  <si>
    <t>8824-1</t>
  </si>
  <si>
    <t>St. James</t>
  </si>
  <si>
    <t>8799-1</t>
  </si>
  <si>
    <t>Superior Collegiate &amp; Vocational Institute</t>
  </si>
  <si>
    <t>12362-1</t>
  </si>
  <si>
    <t>Vance Chapman</t>
  </si>
  <si>
    <t>8801-1</t>
  </si>
  <si>
    <t>Westgate Collegiate &amp; V. I.</t>
  </si>
  <si>
    <t>8802-1</t>
  </si>
  <si>
    <t>Westmount</t>
  </si>
  <si>
    <t>8803-1</t>
  </si>
  <si>
    <t>Woodcrest Public School</t>
  </si>
  <si>
    <t>12146-1</t>
  </si>
  <si>
    <t>Number of Schools Receiving an Investment (2021-22)</t>
  </si>
  <si>
    <t>Ventilation System</t>
  </si>
  <si>
    <t>School boards are optimizing air quality in schools through improved ventilation and filtration. 
Implemented measures are dependent on the type of ventilation and feasibility within the context of school facilities and related building systems.
This is a key element in the multiple protective strategies being employed to reduce the risk of COVID-19 transmission and support healthier and safe learning environments for students and staff.</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</si>
  <si>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</si>
  <si>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</si>
  <si>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</si>
  <si>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</si>
  <si>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</si>
  <si>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</si>
  <si>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</si>
  <si>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</si>
  <si>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</si>
  <si>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Ventilation Funding Allocated in 2020-21</t>
  </si>
  <si>
    <t>ICIP-CVRIS (Spent)</t>
  </si>
  <si>
    <t>SCI 
(Spent on Ventilation)</t>
  </si>
  <si>
    <t>SRA 
(Spent on Ventilation)</t>
  </si>
  <si>
    <t>Other Board Funding (Spent on Ventilation)</t>
  </si>
  <si>
    <t xml:space="preserve">Standalone HEPA Filter Units Deployed          </t>
  </si>
  <si>
    <t>Ventilation Projects to be Completed (2021-22)</t>
  </si>
  <si>
    <t>These are drop down options →</t>
  </si>
  <si>
    <t>ENTER</t>
  </si>
  <si>
    <t>&lt;- Enter here</t>
  </si>
  <si>
    <t>&lt;- Calculated</t>
  </si>
  <si>
    <t>% of Schools Open and Operating Receiving an Investment (2020-21)</t>
  </si>
  <si>
    <t>% of Schools Open and Operating Receiving an Investment (2021-22)</t>
  </si>
  <si>
    <t>&lt;- Select</t>
  </si>
  <si>
    <t>Calculated fields (3.1, 3.2, 3.5 and 3.8)</t>
  </si>
  <si>
    <t>Legend</t>
  </si>
  <si>
    <t>Data entry field</t>
  </si>
  <si>
    <t>Calculated field</t>
  </si>
  <si>
    <t>Continue to invest capital funds for the upgrade of HVAC systems throughout the board facilities.</t>
  </si>
  <si>
    <t>Maximizing outdoor air.</t>
  </si>
  <si>
    <t>Maximize the ventilation settings  in all of our facilities with current infrastructure.</t>
  </si>
  <si>
    <t>Filtering the 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</si>
</sst>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Red]\-&quot;$&quot;#,##0"/>
    <numFmt numFmtId="165" formatCode="&quot;$&quot;#,##0.00;[Red]\-&quot;$&quot;#,##0.00"/>
    <numFmt numFmtId="166" formatCode="_-* #,##0.00_-;\-* #,##0.00_-;_-* &quot;-&quot;??_-;_-@_-"/>
    <numFmt numFmtId="167" formatCode="_-* #,##0_-;\-* #,##0_-;_-* &quot;-&quot;??_-;_-@_-"/>
    <numFmt numFmtId="168" formatCode="&quot;$&quot;#,##0.000&quot;M&quot;"/>
    <numFmt numFmtId="169" formatCode="&quot;$&quot;#,##0.0000&quot;M&quot;"/>
  </numFmts>
  <fonts count="26" x14ac:knownFonts="1">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1"/>
      <color rgb="FFC00000"/>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1"/>
      <color theme="1"/>
      <name val="Calibri"/>
      <family val="2"/>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theme="1" tint="0.34998626667073579"/>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6" fontId="12" fillId="0" borderId="0" applyFont="0" applyFill="0" applyBorder="0" applyAlignment="0" applyProtection="0"/>
    <xf numFmtId="9" fontId="12" fillId="0" borderId="0" applyFont="0" applyFill="0" applyBorder="0" applyAlignment="0" applyProtection="0"/>
  </cellStyleXfs>
  <cellXfs count="131">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Border="1" applyAlignment="1">
      <alignment horizontal="center" vertical="center"/>
    </xf>
    <xf numFmtId="0" fontId="0" fillId="3" borderId="0" xfId="0" applyFill="1" applyBorder="1" applyAlignment="1">
      <alignment horizontal="left" vertical="center"/>
    </xf>
    <xf numFmtId="0" fontId="5" fillId="3" borderId="0" xfId="0" applyFont="1" applyFill="1" applyAlignment="1">
      <alignment vertical="center"/>
    </xf>
    <xf numFmtId="0" fontId="6" fillId="0" borderId="0" xfId="0" applyFont="1"/>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6" fillId="0" borderId="0" xfId="0" applyFont="1" applyAlignment="1">
      <alignment horizontal="left" vertical="center"/>
    </xf>
    <xf numFmtId="0" fontId="0" fillId="0" borderId="0" xfId="0" applyAlignment="1">
      <alignment horizontal="left"/>
    </xf>
    <xf numFmtId="0" fontId="10" fillId="7" borderId="6" xfId="1" applyAlignment="1">
      <alignment horizontal="left" vertical="center"/>
    </xf>
    <xf numFmtId="0" fontId="6" fillId="9" borderId="0" xfId="0" applyFont="1" applyFill="1" applyAlignment="1">
      <alignment horizontal="center" vertical="center"/>
    </xf>
    <xf numFmtId="0" fontId="6" fillId="9" borderId="0" xfId="0" applyFont="1" applyFill="1" applyAlignment="1">
      <alignment horizontal="left" vertical="center"/>
    </xf>
    <xf numFmtId="0" fontId="0" fillId="9" borderId="0" xfId="0" applyFill="1"/>
    <xf numFmtId="1" fontId="10" fillId="7" borderId="6" xfId="1" applyNumberFormat="1"/>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0" xfId="0" applyFont="1" applyFill="1" applyAlignment="1">
      <alignment horizontal="center" vertical="center"/>
    </xf>
    <xf numFmtId="0" fontId="11" fillId="12" borderId="0" xfId="0" applyFont="1" applyFill="1" applyAlignment="1">
      <alignment horizontal="center"/>
    </xf>
    <xf numFmtId="0" fontId="0" fillId="0" borderId="0" xfId="0" applyFont="1"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11" fillId="11" borderId="11" xfId="0" applyFont="1" applyFill="1" applyBorder="1" applyAlignment="1">
      <alignment horizontal="left" vertical="center" wrapText="1"/>
    </xf>
    <xf numFmtId="0" fontId="11" fillId="11" borderId="12" xfId="0" applyFont="1" applyFill="1" applyBorder="1" applyAlignment="1">
      <alignment horizontal="left" vertical="center" wrapText="1"/>
    </xf>
    <xf numFmtId="0" fontId="11" fillId="11" borderId="13" xfId="0" applyFont="1" applyFill="1" applyBorder="1" applyAlignment="1">
      <alignment horizontal="left" vertical="center" wrapText="1"/>
    </xf>
    <xf numFmtId="0" fontId="11" fillId="11" borderId="14" xfId="0" applyFont="1" applyFill="1" applyBorder="1" applyAlignment="1">
      <alignment horizontal="left" vertical="center" wrapText="1"/>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0" xfId="0" applyAlignment="1"/>
    <xf numFmtId="0" fontId="0" fillId="0" borderId="2" xfId="0" applyBorder="1"/>
    <xf numFmtId="0" fontId="6" fillId="0" borderId="2" xfId="0" applyFont="1" applyBorder="1" applyAlignment="1">
      <alignment horizontal="left" vertical="center"/>
    </xf>
    <xf numFmtId="0" fontId="6" fillId="0" borderId="2" xfId="0" applyFont="1" applyBorder="1" applyAlignment="1">
      <alignment horizontal="center" vertical="center"/>
    </xf>
    <xf numFmtId="0" fontId="0" fillId="14" borderId="0" xfId="0" applyFill="1" applyBorder="1"/>
    <xf numFmtId="0" fontId="0" fillId="14" borderId="22" xfId="0" applyFill="1" applyBorder="1"/>
    <xf numFmtId="0" fontId="0" fillId="14" borderId="23" xfId="0" applyFill="1" applyBorder="1"/>
    <xf numFmtId="0" fontId="0" fillId="14" borderId="24" xfId="0" applyFill="1" applyBorder="1"/>
    <xf numFmtId="0" fontId="14" fillId="0" borderId="0" xfId="0" applyFont="1" applyAlignment="1">
      <alignment horizontal="center"/>
    </xf>
    <xf numFmtId="0" fontId="0" fillId="14" borderId="28" xfId="0" applyFill="1" applyBorder="1"/>
    <xf numFmtId="0" fontId="0" fillId="14" borderId="30" xfId="0" applyFill="1" applyBorder="1"/>
    <xf numFmtId="0" fontId="0" fillId="9" borderId="19" xfId="0" applyFill="1" applyBorder="1" applyAlignment="1">
      <alignment horizontal="center" vertical="center" wrapText="1"/>
    </xf>
    <xf numFmtId="164" fontId="0" fillId="9" borderId="2" xfId="0" applyNumberFormat="1" applyFill="1" applyBorder="1" applyAlignment="1">
      <alignment horizontal="center" vertical="center" wrapText="1"/>
    </xf>
    <xf numFmtId="165" fontId="0" fillId="9" borderId="15" xfId="0" applyNumberFormat="1" applyFill="1" applyBorder="1" applyAlignment="1">
      <alignment horizontal="center" vertical="center"/>
    </xf>
    <xf numFmtId="0" fontId="0"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vertical="top"/>
    </xf>
    <xf numFmtId="165" fontId="0" fillId="9" borderId="27" xfId="0" applyNumberFormat="1" applyFill="1" applyBorder="1" applyAlignment="1">
      <alignment vertical="center"/>
    </xf>
    <xf numFmtId="0" fontId="15" fillId="0" borderId="0" xfId="0" applyFont="1" applyAlignment="1">
      <alignment horizontal="center" vertical="center"/>
    </xf>
    <xf numFmtId="0" fontId="1" fillId="0" borderId="0" xfId="0" applyFont="1"/>
    <xf numFmtId="0" fontId="16" fillId="0" borderId="0" xfId="0" applyFont="1" applyAlignment="1">
      <alignment horizontal="left" vertical="top"/>
    </xf>
    <xf numFmtId="0" fontId="17" fillId="0" borderId="0" xfId="0" applyFont="1" applyAlignment="1">
      <alignment horizontal="left" vertical="top"/>
    </xf>
    <xf numFmtId="0" fontId="3" fillId="0" borderId="0" xfId="0" applyFont="1" applyAlignment="1">
      <alignment vertical="center"/>
    </xf>
    <xf numFmtId="0" fontId="18" fillId="0" borderId="0" xfId="0" applyFont="1" applyAlignment="1">
      <alignment vertical="center" shrinkToFit="1"/>
    </xf>
    <xf numFmtId="0" fontId="19" fillId="12" borderId="0" xfId="0" applyFont="1" applyFill="1" applyAlignment="1">
      <alignment vertical="center" shrinkToFit="1"/>
    </xf>
    <xf numFmtId="0" fontId="18" fillId="3" borderId="0" xfId="0" applyFont="1" applyFill="1" applyAlignment="1">
      <alignment vertical="center" shrinkToFit="1"/>
    </xf>
    <xf numFmtId="0" fontId="11" fillId="11" borderId="14" xfId="0" applyFont="1" applyFill="1" applyBorder="1" applyAlignment="1">
      <alignment horizontal="center" vertical="center" wrapText="1"/>
    </xf>
    <xf numFmtId="0" fontId="0" fillId="0" borderId="0" xfId="0" applyAlignment="1">
      <alignment vertical="center" wrapText="1"/>
    </xf>
    <xf numFmtId="167" fontId="0" fillId="0" borderId="0" xfId="4" applyNumberFormat="1" applyFont="1" applyAlignment="1">
      <alignment vertical="center" wrapText="1"/>
    </xf>
    <xf numFmtId="165" fontId="0" fillId="9" borderId="15" xfId="0" applyNumberFormat="1" applyFill="1" applyBorder="1" applyAlignment="1">
      <alignment horizontal="center" vertical="center" wrapText="1"/>
    </xf>
    <xf numFmtId="2" fontId="0" fillId="15" borderId="0" xfId="0" applyNumberFormat="1" applyFill="1"/>
    <xf numFmtId="0" fontId="0" fillId="15" borderId="0" xfId="0" applyFill="1"/>
    <xf numFmtId="3" fontId="0" fillId="15" borderId="0" xfId="0" applyNumberFormat="1" applyFill="1"/>
    <xf numFmtId="0" fontId="1" fillId="3" borderId="31" xfId="0" applyFont="1" applyFill="1" applyBorder="1" applyAlignment="1">
      <alignment horizontal="center" vertical="center"/>
    </xf>
    <xf numFmtId="0" fontId="21" fillId="0" borderId="0" xfId="0" applyFont="1"/>
    <xf numFmtId="0" fontId="10" fillId="7" borderId="6" xfId="1" applyNumberFormat="1" applyAlignment="1">
      <alignment horizontal="left" vertical="top" wrapText="1"/>
    </xf>
    <xf numFmtId="0" fontId="9" fillId="3" borderId="3" xfId="0" applyFont="1" applyFill="1" applyBorder="1" applyAlignment="1">
      <alignment horizontal="left" vertical="center"/>
    </xf>
    <xf numFmtId="0" fontId="10" fillId="7" borderId="32" xfId="1" applyBorder="1"/>
    <xf numFmtId="0" fontId="0" fillId="16" borderId="0" xfId="0" applyFill="1"/>
    <xf numFmtId="0" fontId="0" fillId="17" borderId="0" xfId="0" applyFill="1"/>
    <xf numFmtId="9" fontId="10" fillId="15" borderId="6" xfId="5" applyNumberFormat="1" applyFont="1" applyFill="1" applyBorder="1"/>
    <xf numFmtId="0" fontId="11" fillId="11" borderId="0" xfId="0" applyFont="1" applyFill="1" applyAlignment="1">
      <alignment horizontal="left" vertical="center" wrapText="1"/>
    </xf>
    <xf numFmtId="0" fontId="23" fillId="3" borderId="0" xfId="0" applyFont="1" applyFill="1"/>
    <xf numFmtId="0" fontId="24"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167" fontId="13" fillId="8" borderId="21" xfId="4" applyNumberFormat="1" applyFont="1" applyFill="1" applyBorder="1" applyAlignment="1">
      <alignment horizontal="center" vertical="center"/>
    </xf>
    <xf numFmtId="3" fontId="10" fillId="7" borderId="6" xfId="1" applyNumberFormat="1" applyBorder="1" applyAlignment="1">
      <alignment horizontal="center" vertical="center"/>
    </xf>
    <xf numFmtId="167" fontId="13" fillId="8" borderId="33" xfId="4" applyNumberFormat="1" applyFont="1" applyFill="1" applyBorder="1" applyAlignment="1">
      <alignment horizontal="center" vertical="center"/>
    </xf>
    <xf numFmtId="0" fontId="6" fillId="10" borderId="0" xfId="0" applyFont="1" applyFill="1" applyAlignment="1">
      <alignment horizontal="center" vertical="center" wrapText="1"/>
    </xf>
    <xf numFmtId="0" fontId="13" fillId="8" borderId="34" xfId="2" applyBorder="1"/>
    <xf numFmtId="0" fontId="0" fillId="0" borderId="26" xfId="0" applyBorder="1"/>
    <xf numFmtId="0" fontId="10" fillId="7" borderId="33" xfId="1" applyBorder="1"/>
    <xf numFmtId="0" fontId="0" fillId="0" borderId="30" xfId="0" applyBorder="1"/>
    <xf numFmtId="0" fontId="4" fillId="3" borderId="1" xfId="0" applyFont="1" applyFill="1" applyBorder="1" applyAlignment="1" applyProtection="1">
      <alignment vertical="center"/>
      <protection locked="0"/>
    </xf>
    <xf numFmtId="168" fontId="13" fillId="8" borderId="6" xfId="2" applyNumberFormat="1" applyAlignment="1">
      <alignment vertical="center"/>
    </xf>
    <xf numFmtId="169" fontId="13" fillId="8" borderId="6" xfId="2" applyNumberFormat="1" applyAlignment="1">
      <alignment vertical="center"/>
    </xf>
    <xf numFmtId="0" fontId="0" fillId="4" borderId="0" xfId="0" applyFill="1" applyAlignment="1">
      <alignment horizontal="center"/>
    </xf>
    <xf numFmtId="0" fontId="22" fillId="0" borderId="0" xfId="0" applyFont="1" applyAlignment="1">
      <alignment horizontal="center" vertical="center" wrapText="1"/>
    </xf>
    <xf numFmtId="0" fontId="0" fillId="0" borderId="0" xfId="0" applyAlignment="1">
      <alignment horizontal="center"/>
    </xf>
    <xf numFmtId="0" fontId="25" fillId="0" borderId="0" xfId="0" applyFont="1" applyAlignment="1">
      <alignment horizontal="center" wrapText="1"/>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11" fillId="12" borderId="29" xfId="3" applyFont="1" applyFill="1" applyBorder="1" applyAlignment="1">
      <alignment horizontal="center"/>
    </xf>
    <xf numFmtId="0" fontId="11" fillId="12" borderId="25" xfId="3" applyFont="1" applyFill="1" applyBorder="1" applyAlignment="1">
      <alignment horizontal="center"/>
    </xf>
    <xf numFmtId="0" fontId="11" fillId="12" borderId="26" xfId="3" applyFont="1" applyFill="1" applyBorder="1" applyAlignment="1">
      <alignment horizont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8" borderId="35" xfId="0" applyFont="1" applyFill="1" applyBorder="1" applyAlignment="1">
      <alignment horizontal="center"/>
    </xf>
    <xf numFmtId="0" fontId="7" fillId="18" borderId="36"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14">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664618</xdr:colOff>
      <xdr:row>1</xdr:row>
      <xdr:rowOff>55564</xdr:rowOff>
    </xdr:from>
    <xdr:to>
      <xdr:col>6</xdr:col>
      <xdr:colOff>690560</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379118" y="255589"/>
          <a:ext cx="4521742" cy="670717"/>
          <a:chOff x="2336185" y="239714"/>
          <a:chExt cx="4273551"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699820" y="239714"/>
            <a:ext cx="3570908"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Lakehead DSB</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381249"/>
          <a:ext cx="7962900" cy="5943600"/>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Measures to help reduce transmission risk in indoor settings</a:t>
            </a:r>
            <a:endParaRPr lang="en-CA" sz="1100">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79620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Maximize the ventilation settings  in all of our facilities with current infrastructure.</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Maximizing outdoor air.</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Continue to invest capital funds for the upgrade of HVAC systems throughout the board facilities.</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Filtering the air.</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56091</xdr:colOff>
      <xdr:row>6</xdr:row>
      <xdr:rowOff>109009</xdr:rowOff>
    </xdr:from>
    <xdr:to>
      <xdr:col>13</xdr:col>
      <xdr:colOff>542925</xdr:colOff>
      <xdr:row>31</xdr:row>
      <xdr:rowOff>41275</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13266" y="1337734"/>
          <a:ext cx="9173634" cy="4694766"/>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60348" y="82550"/>
          <a:ext cx="9293227" cy="796504"/>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46566</xdr:colOff>
      <xdr:row>3</xdr:row>
      <xdr:rowOff>213996</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5</xdr:col>
      <xdr:colOff>361950</xdr:colOff>
      <xdr:row>0</xdr:row>
      <xdr:rowOff>123825</xdr:rowOff>
    </xdr:from>
    <xdr:to>
      <xdr:col>9</xdr:col>
      <xdr:colOff>438150</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3219450" y="123825"/>
          <a:ext cx="2933700" cy="4191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Lakehead DSB</a:t>
          </a:fld>
          <a:endParaRPr lang="en-CA" sz="1800" b="1" cap="small" baseline="0">
            <a:solidFill>
              <a:schemeClr val="bg1"/>
            </a:solidFill>
          </a:endParaRPr>
        </a:p>
      </xdr:txBody>
    </xdr:sp>
    <xdr:clientData/>
  </xdr:twoCellAnchor>
  <xdr:twoCellAnchor>
    <xdr:from>
      <xdr:col>1</xdr:col>
      <xdr:colOff>366528</xdr:colOff>
      <xdr:row>9</xdr:row>
      <xdr:rowOff>158750</xdr:rowOff>
    </xdr:from>
    <xdr:to>
      <xdr:col>7</xdr:col>
      <xdr:colOff>163328</xdr:colOff>
      <xdr:row>13</xdr:row>
      <xdr:rowOff>31750</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3703" y="1958975"/>
          <a:ext cx="4140200" cy="635000"/>
          <a:chOff x="907315" y="1949450"/>
          <a:chExt cx="3321050"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907315" y="1949450"/>
            <a:ext cx="3321050"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061608" y="2350204"/>
            <a:ext cx="683891" cy="392420"/>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$2.705M</a:t>
            </a:fld>
            <a:endParaRPr lang="en-CA" sz="1400" b="1">
              <a:solidFill>
                <a:schemeClr val="tx2">
                  <a:lumMod val="50000"/>
                </a:schemeClr>
              </a:solidFill>
            </a:endParaRPr>
          </a:p>
        </xdr:txBody>
      </xdr:sp>
    </xdr:grpSp>
    <xdr:clientData/>
  </xdr:twoCellAnchor>
  <xdr:twoCellAnchor>
    <xdr:from>
      <xdr:col>7</xdr:col>
      <xdr:colOff>454026</xdr:colOff>
      <xdr:row>9</xdr:row>
      <xdr:rowOff>171451</xdr:rowOff>
    </xdr:from>
    <xdr:to>
      <xdr:col>13</xdr:col>
      <xdr:colOff>250626</xdr:colOff>
      <xdr:row>13</xdr:row>
      <xdr:rowOff>44450</xdr:rowOff>
    </xdr:to>
    <xdr:grpSp>
      <xdr:nvGrpSpPr>
        <xdr:cNvPr id="17" name="Group 16">
          <a:extLst>
            <a:ext uri="{FF2B5EF4-FFF2-40B4-BE49-F238E27FC236}">
              <a16:creationId xmlns:a16="http://schemas.microsoft.com/office/drawing/2014/main" id="{ABF965C9-C8AF-4BE0-A0FF-D3F8561085AD}"/>
            </a:ext>
            <a:ext uri="{C183D7F6-B498-43B3-948B-1728B52AA6E4}">
              <adec:decorative xmlns:adec="http://schemas.microsoft.com/office/drawing/2017/decorative" val="1"/>
            </a:ext>
          </a:extLst>
        </xdr:cNvPr>
        <xdr:cNvGrpSpPr/>
      </xdr:nvGrpSpPr>
      <xdr:grpSpPr>
        <a:xfrm>
          <a:off x="5054601" y="1971676"/>
          <a:ext cx="4140000" cy="634999"/>
          <a:chOff x="1014455" y="1974850"/>
          <a:chExt cx="3359817" cy="1083945"/>
        </a:xfrm>
      </xdr:grpSpPr>
      <xdr:sp macro="" textlink="">
        <xdr:nvSpPr>
          <xdr:cNvPr id="18" name="Text Box 2">
            <a:extLst>
              <a:ext uri="{FF2B5EF4-FFF2-40B4-BE49-F238E27FC236}">
                <a16:creationId xmlns:a16="http://schemas.microsoft.com/office/drawing/2014/main" id="{FC04BCAB-912C-48C6-87A2-14CDD1558FAB}"/>
              </a:ext>
            </a:extLst>
          </xdr:cNvPr>
          <xdr:cNvSpPr txBox="1">
            <a:spLocks noChangeArrowheads="1"/>
          </xdr:cNvSpPr>
        </xdr:nvSpPr>
        <xdr:spPr bwMode="auto">
          <a:xfrm>
            <a:off x="1014455" y="1974850"/>
            <a:ext cx="3359817" cy="1083945"/>
          </a:xfrm>
          <a:prstGeom prst="rect">
            <a:avLst/>
          </a:prstGeom>
          <a:solidFill>
            <a:schemeClr val="accent6">
              <a:lumMod val="20000"/>
              <a:lumOff val="80000"/>
            </a:schemeClr>
          </a:solidFill>
          <a:ln w="9525">
            <a:solidFill>
              <a:schemeClr val="accent6">
                <a:lumMod val="50000"/>
              </a:schemeClr>
            </a:solidFill>
            <a:miter lim="800000"/>
            <a:headEnd/>
            <a:tailEnd/>
          </a:ln>
        </xdr:spPr>
        <xdr:txBody>
          <a:bodyPr rot="0" vert="horz" wrap="square" lIns="91440" tIns="45720" rIns="91440" bIns="45720" anchor="ctr" anchorCtr="0">
            <a:noAutofit/>
          </a:bodyPr>
          <a:lstStyle/>
          <a:p>
            <a:pPr algn="l">
              <a:lnSpc>
                <a:spcPct val="107000"/>
              </a:lnSpc>
              <a:spcAft>
                <a:spcPts val="0"/>
              </a:spcAft>
            </a:pP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     Ventilation Funding*            |</a:t>
            </a:r>
          </a:p>
        </xdr:txBody>
      </xdr:sp>
      <xdr:sp macro="" textlink="'4. Board Level Worksheet'!$C$19">
        <xdr:nvSpPr>
          <xdr:cNvPr id="19" name="TextBox 18">
            <a:extLst>
              <a:ext uri="{FF2B5EF4-FFF2-40B4-BE49-F238E27FC236}">
                <a16:creationId xmlns:a16="http://schemas.microsoft.com/office/drawing/2014/main" id="{B3281F93-AC1F-4E38-B11B-C777199D6FA3}"/>
              </a:ext>
            </a:extLst>
          </xdr:cNvPr>
          <xdr:cNvSpPr txBox="1"/>
        </xdr:nvSpPr>
        <xdr:spPr>
          <a:xfrm>
            <a:off x="3330754" y="2318847"/>
            <a:ext cx="615797" cy="452702"/>
          </a:xfrm>
          <a:prstGeom prst="rect">
            <a:avLst/>
          </a:prstGeom>
          <a:solidFill>
            <a:schemeClr val="accent6">
              <a:lumMod val="20000"/>
              <a:lumOff val="80000"/>
            </a:schemeClr>
          </a:solidFill>
          <a:ln w="9525" cmpd="sng">
            <a:solidFill>
              <a:schemeClr val="accent6">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F0CC4E4-51C1-48CB-AE2F-3B4205E0AECC}" type="TxLink">
              <a:rPr lang="en-US" sz="1400" b="1" i="0" u="none" strike="noStrike">
                <a:solidFill>
                  <a:srgbClr val="3F3F3F"/>
                </a:solidFill>
                <a:latin typeface="Calibri"/>
                <a:cs typeface="Calibri"/>
              </a:rPr>
              <a:pPr algn="ctr"/>
              <a:t>$0.1900M</a:t>
            </a:fld>
            <a:endParaRPr lang="en-CA" sz="1400" b="1">
              <a:solidFill>
                <a:schemeClr val="accent6">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447675</xdr:colOff>
      <xdr:row>14</xdr:row>
      <xdr:rowOff>171450</xdr:rowOff>
    </xdr:from>
    <xdr:to>
      <xdr:col>7</xdr:col>
      <xdr:colOff>3175</xdr:colOff>
      <xdr:row>17</xdr:row>
      <xdr:rowOff>73027</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704850" y="2924175"/>
          <a:ext cx="3898900" cy="473077"/>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13</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66280" y="2922587"/>
          <a:ext cx="4331730" cy="450000"/>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4</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412750</xdr:colOff>
      <xdr:row>9</xdr:row>
      <xdr:rowOff>50800</xdr:rowOff>
    </xdr:from>
    <xdr:to>
      <xdr:col>3</xdr:col>
      <xdr:colOff>304800</xdr:colOff>
      <xdr:row>10</xdr:row>
      <xdr:rowOff>38099</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660400" y="1831975"/>
          <a:ext cx="1320800" cy="177799"/>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2020-21 School Year</a:t>
          </a:r>
        </a:p>
      </xdr:txBody>
    </xdr:sp>
    <xdr:clientData/>
  </xdr:twoCellAnchor>
  <xdr:twoCellAnchor>
    <xdr:from>
      <xdr:col>7</xdr:col>
      <xdr:colOff>492124</xdr:colOff>
      <xdr:row>9</xdr:row>
      <xdr:rowOff>53975</xdr:rowOff>
    </xdr:from>
    <xdr:to>
      <xdr:col>9</xdr:col>
      <xdr:colOff>419099</xdr:colOff>
      <xdr:row>10</xdr:row>
      <xdr:rowOff>47625</xdr:rowOff>
    </xdr:to>
    <xdr:sp macro="" textlink="">
      <xdr:nvSpPr>
        <xdr:cNvPr id="44" name="TextBox 43">
          <a:extLst>
            <a:ext uri="{FF2B5EF4-FFF2-40B4-BE49-F238E27FC236}">
              <a16:creationId xmlns:a16="http://schemas.microsoft.com/office/drawing/2014/main" id="{436A1530-45ED-4A63-B777-F0A23FFCC0E0}"/>
            </a:ext>
          </a:extLst>
        </xdr:cNvPr>
        <xdr:cNvSpPr txBox="1"/>
      </xdr:nvSpPr>
      <xdr:spPr>
        <a:xfrm>
          <a:off x="5026024" y="1835150"/>
          <a:ext cx="1355725" cy="184150"/>
        </a:xfrm>
        <a:prstGeom prst="rect">
          <a:avLst/>
        </a:prstGeom>
        <a:solidFill>
          <a:srgbClr val="00B050"/>
        </a:solidFill>
        <a:ln w="9525"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2021-22 School Year</a:t>
          </a: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9</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61471" y="3489850"/>
          <a:ext cx="4211129" cy="466606"/>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6</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94439" y="5019848"/>
          <a:ext cx="6625640" cy="613660"/>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374</a:t>
            </a:fld>
            <a:endParaRPr lang="en-CA" sz="1400" b="1">
              <a:solidFill>
                <a:schemeClr val="bg1"/>
              </a:solidFill>
            </a:endParaRPr>
          </a:p>
        </xdr:txBody>
      </xdr:sp>
    </xdr:grpSp>
    <xdr:clientData/>
  </xdr:twoCellAnchor>
  <xdr:twoCellAnchor>
    <xdr:from>
      <xdr:col>6</xdr:col>
      <xdr:colOff>400050</xdr:colOff>
      <xdr:row>17</xdr:row>
      <xdr:rowOff>171450</xdr:rowOff>
    </xdr:from>
    <xdr:to>
      <xdr:col>7</xdr:col>
      <xdr:colOff>133350</xdr:colOff>
      <xdr:row>19</xdr:row>
      <xdr:rowOff>47625</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276725" y="3495675"/>
          <a:ext cx="457200" cy="257175"/>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33%</a:t>
          </a:fld>
          <a:endParaRPr lang="en-CA" sz="1200" b="1">
            <a:solidFill>
              <a:schemeClr val="tx1"/>
            </a:solidFill>
          </a:endParaRPr>
        </a:p>
      </xdr:txBody>
    </xdr:sp>
    <xdr:clientData/>
  </xdr:twoCellAnchor>
  <xdr:twoCellAnchor>
    <xdr:from>
      <xdr:col>12</xdr:col>
      <xdr:colOff>539749</xdr:colOff>
      <xdr:row>17</xdr:row>
      <xdr:rowOff>149225</xdr:rowOff>
    </xdr:from>
    <xdr:to>
      <xdr:col>13</xdr:col>
      <xdr:colOff>352424</xdr:colOff>
      <xdr:row>19</xdr:row>
      <xdr:rowOff>47625</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759824" y="3473450"/>
          <a:ext cx="5365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22%</a:t>
          </a:fld>
          <a:endParaRPr lang="en-CA" sz="12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6</xdr:col>
      <xdr:colOff>152400</xdr:colOff>
      <xdr:row>16</xdr:row>
      <xdr:rowOff>104774</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104775" y="95250"/>
          <a:ext cx="7219950" cy="4686299"/>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676275</xdr:colOff>
      <xdr:row>1</xdr:row>
      <xdr:rowOff>638175</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28575</xdr:rowOff>
    </xdr:from>
    <xdr:to>
      <xdr:col>4</xdr:col>
      <xdr:colOff>1060450</xdr:colOff>
      <xdr:row>1</xdr:row>
      <xdr:rowOff>396875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860550" y="212725"/>
          <a:ext cx="419735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Lakehead DSB</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K32" totalsRowShown="0" headerRowDxfId="13" dataDxfId="12">
  <autoFilter ref="A5:K32" xr:uid="{2A565CC2-0D5F-4CE8-80FF-539C60E8AD36}"/>
  <sortState xmlns:xlrd2="http://schemas.microsoft.com/office/spreadsheetml/2017/richdata2" ref="A6:K32">
    <sortCondition ref="A5:A32"/>
  </sortState>
  <tableColumns count="11">
    <tableColumn id="1" xr3:uid="{A9CAB48F-4ED3-4393-BD42-A44E1BCC09AD}" name="Name of School Facility"/>
    <tableColumn id="2" xr3:uid="{9810C622-DB9C-4222-852B-9DFB26916BCD}" name="Building ID"/>
    <tableColumn id="3" xr3:uid="{824B94AA-6AF0-457D-91C8-967BB2972B88}" name="Type of School Facility Ventilation" dataDxfId="11"/>
    <tableColumn id="4" xr3:uid="{971F9387-6B2F-4FCE-AE69-30E48A085B27}" name="Ventilation assessed " dataDxfId="10"/>
    <tableColumn id="5" xr3:uid="{1FE63AEF-B1BE-46F6-8CFC-5661EBF6328E}" name="Running ventilation systems longer" dataDxfId="9"/>
    <tableColumn id="6" xr3:uid="{3CAB1762-5555-4B9B-B61D-39BDCF2528F1}" name="Higher grade filters installed" dataDxfId="8"/>
    <tableColumn id="7" xr3:uid="{56A72B1A-802C-409A-9309-5BE04DCF3E58}" name="Increased frequency of filter changes" dataDxfId="7"/>
    <tableColumn id="8" xr3:uid="{13FB0FA1-B62E-4E55-9B39-65565BE097E6}" name="Increased fresh air intake (windows and/or mechanical ventilation systems)" dataDxfId="6"/>
    <tableColumn id="10" xr3:uid="{FD69C0EB-9B34-4CD6-B72D-78970B1FE525}" name="HEPA units deployed in portables, as needed " dataDxfId="5"/>
    <tableColumn id="11" xr3:uid="{B0F1D5F8-14E6-41CB-8BD4-B8EDB20C72E7}" name="Standalone HEPA filter units in place" dataDxfId="4"/>
    <tableColumn id="12" xr3:uid="{B33F2A49-E183-4E4C-987D-8809AF03C25D}" name="Board ID"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B2:AB5" totalsRowShown="0" headerRowDxfId="2" dataDxfId="1">
  <autoFilter ref="AB2:AB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I37"/>
  <sheetViews>
    <sheetView showGridLines="0" showRowColHeaders="0" topLeftCell="A35" zoomScaleNormal="100" workbookViewId="0">
      <selection activeCell="B10" sqref="B10"/>
    </sheetView>
  </sheetViews>
  <sheetFormatPr defaultColWidth="0" defaultRowHeight="15" zeroHeight="1" x14ac:dyDescent="0.25"/>
  <cols>
    <col min="1" max="1" width="8.85546875" customWidth="1"/>
    <col min="2" max="8" width="16.85546875" customWidth="1"/>
    <col min="9" max="9" width="8.85546875" customWidth="1"/>
    <col min="10" max="16384" width="8.85546875" hidden="1"/>
  </cols>
  <sheetData>
    <row r="1" spans="1:8" ht="15.75" x14ac:dyDescent="0.25">
      <c r="A1" s="70" t="s">
        <v>130</v>
      </c>
    </row>
    <row r="2" spans="1:8" ht="60.75" customHeight="1" x14ac:dyDescent="0.25">
      <c r="B2" s="104"/>
      <c r="C2" s="104"/>
      <c r="D2" s="104"/>
      <c r="E2" s="104"/>
      <c r="F2" s="104"/>
      <c r="G2" s="104"/>
      <c r="H2" s="104"/>
    </row>
    <row r="3" spans="1:8" ht="15" customHeight="1" x14ac:dyDescent="0.25">
      <c r="A3" s="66"/>
    </row>
    <row r="4" spans="1:8" ht="39.950000000000003" customHeight="1" x14ac:dyDescent="0.25">
      <c r="B4" s="105" t="s">
        <v>207</v>
      </c>
      <c r="C4" s="105"/>
      <c r="D4" s="105"/>
      <c r="E4" s="105"/>
      <c r="F4" s="105"/>
      <c r="G4" s="105"/>
      <c r="H4" s="105"/>
    </row>
    <row r="5" spans="1:8" ht="39.950000000000003" customHeight="1" x14ac:dyDescent="0.25">
      <c r="B5" s="105"/>
      <c r="C5" s="105"/>
      <c r="D5" s="105"/>
      <c r="E5" s="105"/>
      <c r="F5" s="105"/>
      <c r="G5" s="105"/>
      <c r="H5" s="105"/>
    </row>
    <row r="6" spans="1:8" ht="5.0999999999999996" customHeight="1" x14ac:dyDescent="0.25"/>
    <row r="7" spans="1:8" ht="45.95" customHeight="1" x14ac:dyDescent="0.25">
      <c r="A7" s="67"/>
      <c r="B7" s="68"/>
      <c r="C7" s="106"/>
      <c r="D7" s="106"/>
      <c r="E7" s="106"/>
      <c r="F7" s="106"/>
      <c r="G7" s="106"/>
    </row>
    <row r="8" spans="1:8" x14ac:dyDescent="0.25">
      <c r="A8" s="68"/>
      <c r="B8" s="68"/>
    </row>
    <row r="9" spans="1:8" x14ac:dyDescent="0.25">
      <c r="A9" s="68"/>
      <c r="B9" s="68"/>
    </row>
    <row r="10" spans="1:8" x14ac:dyDescent="0.25">
      <c r="A10" s="68"/>
      <c r="B10" s="68"/>
    </row>
    <row r="11" spans="1:8" x14ac:dyDescent="0.25">
      <c r="A11" s="67"/>
      <c r="B11" s="68"/>
    </row>
    <row r="12" spans="1:8" x14ac:dyDescent="0.25">
      <c r="A12" s="68"/>
      <c r="B12" s="68"/>
    </row>
    <row r="13" spans="1:8" x14ac:dyDescent="0.25">
      <c r="A13" s="68"/>
      <c r="B13" s="68"/>
    </row>
    <row r="14" spans="1:8" x14ac:dyDescent="0.25">
      <c r="A14" s="68"/>
      <c r="B14" s="68"/>
    </row>
    <row r="15" spans="1:8" x14ac:dyDescent="0.25">
      <c r="A15" s="68"/>
      <c r="B15" s="68"/>
    </row>
    <row r="16" spans="1: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sheetData>
  <sheetProtection algorithmName="SHA-512" hashValue="/0CyY0merdOYl5L8DS9WAqKj10k8+e+7j2wDXZTh09uFi1+47xSZFPbdvZc7ZYpF9f+nbz4z24yWMe+/9KzLEw==" saltValue="eq+0SdqyxBsLGHZehWVL0Q==" spinCount="100000" sheet="1"/>
  <mergeCells count="3">
    <mergeCell ref="B2:H2"/>
    <mergeCell ref="B4:H5"/>
    <mergeCell ref="C7:G7"/>
  </mergeCells>
  <pageMargins left="0.7" right="0.7" top="0.75" bottom="0.7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tint="-0.499984740745262"/>
    <pageSetUpPr fitToPage="1"/>
  </sheetPr>
  <dimension ref="A1:XFC33"/>
  <sheetViews>
    <sheetView zoomScaleNormal="100" workbookViewId="0">
      <selection activeCell="A5" sqref="A5:B17"/>
    </sheetView>
  </sheetViews>
  <sheetFormatPr defaultColWidth="0" defaultRowHeight="15" zeroHeight="1" x14ac:dyDescent="0.25"/>
  <cols>
    <col min="1" max="1" width="3.85546875" style="1" customWidth="1"/>
    <col min="2" max="13" width="10.85546875" style="1" customWidth="1"/>
    <col min="14" max="14" width="9.140625" style="1" customWidth="1"/>
    <col min="15" max="15" width="3.85546875" style="1" customWidth="1"/>
    <col min="16" max="5704" width="0" style="1" hidden="1" customWidth="1"/>
    <col min="5705" max="16383" width="8.85546875" style="1" hidden="1"/>
    <col min="16384" max="16384" width="8.140625" style="1" hidden="1"/>
  </cols>
  <sheetData>
    <row r="1" spans="1:2" ht="15.75" x14ac:dyDescent="0.25">
      <c r="A1" s="70" t="s">
        <v>148</v>
      </c>
    </row>
    <row r="2" spans="1:2" ht="15.75" x14ac:dyDescent="0.25">
      <c r="A2" s="69"/>
    </row>
    <row r="3" spans="1:2" x14ac:dyDescent="0.25"/>
    <row r="4" spans="1:2" ht="20.25" customHeight="1" x14ac:dyDescent="0.25"/>
    <row r="5" spans="1:2" x14ac:dyDescent="0.25">
      <c r="A5" s="2"/>
      <c r="B5" s="2"/>
    </row>
    <row r="6" spans="1:2" x14ac:dyDescent="0.25">
      <c r="A6" s="2"/>
      <c r="B6" s="2"/>
    </row>
    <row r="7" spans="1:2" x14ac:dyDescent="0.25">
      <c r="A7" s="2"/>
      <c r="B7" s="2"/>
    </row>
    <row r="8" spans="1:2" x14ac:dyDescent="0.25">
      <c r="A8" s="2"/>
      <c r="B8" s="2"/>
    </row>
    <row r="9" spans="1:2" x14ac:dyDescent="0.25">
      <c r="A9" s="2"/>
      <c r="B9" s="2"/>
    </row>
    <row r="10" spans="1:2" x14ac:dyDescent="0.25">
      <c r="A10" s="2"/>
      <c r="B10" s="2"/>
    </row>
    <row r="11" spans="1:2" x14ac:dyDescent="0.25">
      <c r="A11" s="2"/>
      <c r="B11" s="2"/>
    </row>
    <row r="12" spans="1:2" x14ac:dyDescent="0.25">
      <c r="A12" s="2"/>
      <c r="B12" s="2"/>
    </row>
    <row r="13" spans="1:2" x14ac:dyDescent="0.25">
      <c r="A13" s="2"/>
      <c r="B13" s="2"/>
    </row>
    <row r="14" spans="1:2" x14ac:dyDescent="0.25"/>
    <row r="15" spans="1:2" x14ac:dyDescent="0.25"/>
    <row r="16" spans="1: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14" ht="27.75" hidden="1" customHeight="1" x14ac:dyDescent="0.25">
      <c r="B33" s="107"/>
      <c r="C33" s="107"/>
      <c r="D33" s="107"/>
      <c r="E33" s="107"/>
      <c r="F33" s="107"/>
      <c r="G33" s="107"/>
      <c r="H33" s="107"/>
      <c r="I33" s="107"/>
      <c r="J33" s="107"/>
      <c r="K33" s="107"/>
      <c r="L33" s="107"/>
      <c r="M33" s="107"/>
      <c r="N33" s="107"/>
    </row>
  </sheetData>
  <sheetProtection algorithmName="SHA-512" hashValue="BS0Smvh4D9r+6Pe5q8NtK49l3o0SCQrqM0bPBGd7+Pwz1/CxMjIR1iwk9lYBYDHad+iXGGxr8yKr4kFQ9kjgHg==" saltValue="rDhJcBKuYKvOgOUmftAxFA==" spinCount="100000" sheet="1" objects="1" scenarios="1"/>
  <mergeCells count="1">
    <mergeCell ref="B33:N33"/>
  </mergeCells>
  <pageMargins left="0.7" right="0.7" top="0.75" bottom="0.75" header="0.3" footer="0.3"/>
  <pageSetup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9" tint="-0.249977111117893"/>
    <pageSetUpPr fitToPage="1"/>
  </sheetPr>
  <dimension ref="A1:XFC26"/>
  <sheetViews>
    <sheetView showGridLines="0" showRowColHeaders="0" tabSelected="1" zoomScaleNormal="100" workbookViewId="0">
      <selection activeCell="D5" sqref="D5"/>
    </sheetView>
  </sheetViews>
  <sheetFormatPr defaultColWidth="0" defaultRowHeight="15" zeroHeight="1" x14ac:dyDescent="0.25"/>
  <cols>
    <col min="1" max="1" width="3.85546875" style="1" customWidth="1"/>
    <col min="2" max="3" width="15.5703125" style="1" customWidth="1"/>
    <col min="4" max="4" width="36.85546875" style="1" customWidth="1"/>
    <col min="5" max="5" width="21.42578125" style="1" customWidth="1"/>
    <col min="6" max="6" width="12.7109375" style="1" customWidth="1"/>
    <col min="7" max="7" width="6.42578125" style="1" customWidth="1"/>
    <col min="8" max="8" width="3.85546875" style="2" hidden="1"/>
    <col min="9" max="9" width="3.5703125" style="2" hidden="1"/>
    <col min="10" max="10" width="19.42578125" style="2" hidden="1"/>
    <col min="11" max="16380" width="6.140625" style="1" hidden="1"/>
    <col min="16381" max="16381" width="4.140625" style="1" hidden="1"/>
    <col min="16382" max="16382" width="3.85546875" style="1" hidden="1"/>
    <col min="16383" max="16383" width="6.42578125" style="1" hidden="1"/>
    <col min="16384" max="16384" width="6.140625" style="1" hidden="1"/>
  </cols>
  <sheetData>
    <row r="1" spans="1:9" ht="15.75" x14ac:dyDescent="0.25">
      <c r="A1" s="70" t="s">
        <v>149</v>
      </c>
    </row>
    <row r="2" spans="1:9" s="2" customFormat="1" ht="53.1" customHeight="1" x14ac:dyDescent="0.25">
      <c r="A2" s="69"/>
      <c r="B2" s="108"/>
      <c r="C2" s="108"/>
      <c r="D2" s="108"/>
      <c r="E2" s="108"/>
      <c r="F2" s="108"/>
    </row>
    <row r="3" spans="1:9" s="2" customFormat="1" ht="12.95" customHeight="1" x14ac:dyDescent="0.25">
      <c r="A3" s="1"/>
      <c r="B3" s="1"/>
      <c r="C3" s="1"/>
      <c r="D3" s="1"/>
      <c r="E3" s="1"/>
      <c r="F3" s="1"/>
    </row>
    <row r="4" spans="1:9" s="2" customFormat="1" ht="12.95" customHeight="1" x14ac:dyDescent="0.25">
      <c r="A4" s="1"/>
      <c r="B4" s="1"/>
      <c r="C4" s="1"/>
      <c r="D4" s="1"/>
      <c r="E4" s="1"/>
      <c r="F4" s="1"/>
    </row>
    <row r="5" spans="1:9" s="2" customFormat="1" ht="24.95" customHeight="1" x14ac:dyDescent="0.25">
      <c r="A5" s="1"/>
      <c r="B5" s="109" t="s">
        <v>1</v>
      </c>
      <c r="C5" s="110"/>
      <c r="D5" s="101" t="s">
        <v>157</v>
      </c>
      <c r="E5" s="3"/>
      <c r="F5" s="4"/>
      <c r="H5" s="12"/>
    </row>
    <row r="6" spans="1:9" s="2" customFormat="1" ht="6.75" customHeight="1" x14ac:dyDescent="0.25">
      <c r="A6" s="1"/>
      <c r="B6" s="1"/>
      <c r="C6" s="1"/>
      <c r="D6" s="1"/>
      <c r="E6" s="1"/>
      <c r="F6" s="1"/>
    </row>
    <row r="7" spans="1:9" s="2" customFormat="1" ht="24.95" customHeight="1" x14ac:dyDescent="0.25">
      <c r="A7" s="1"/>
      <c r="B7" s="6" t="s">
        <v>206</v>
      </c>
      <c r="C7" s="7"/>
      <c r="D7" s="5" t="str">
        <f>INDEX(Table1[Type of School Facility Ventilation],MATCH('3. School Dashboard'!D5,Table1[Name of School Facility],0),1)</f>
        <v>Mechanical Ventilation</v>
      </c>
      <c r="E7" s="18"/>
      <c r="F7" s="9"/>
    </row>
    <row r="8" spans="1:9" s="2" customFormat="1" ht="12.6" customHeight="1" x14ac:dyDescent="0.25">
      <c r="A8" s="1"/>
      <c r="B8" s="1"/>
      <c r="C8" s="1"/>
      <c r="D8" s="1"/>
      <c r="E8" s="1"/>
      <c r="F8" s="1"/>
    </row>
    <row r="9" spans="1:9" s="2" customFormat="1" ht="27" customHeight="1" x14ac:dyDescent="0.25">
      <c r="A9" s="1"/>
      <c r="B9" s="109" t="s">
        <v>210</v>
      </c>
      <c r="C9" s="110"/>
      <c r="D9" s="110"/>
      <c r="E9" s="110"/>
      <c r="F9" s="111"/>
    </row>
    <row r="10" spans="1:9" s="2" customFormat="1" ht="18" customHeight="1" x14ac:dyDescent="0.25">
      <c r="A10" s="1"/>
      <c r="B10" s="112" t="s">
        <v>145</v>
      </c>
      <c r="C10" s="113"/>
      <c r="D10" s="113"/>
      <c r="E10" s="46" t="str">
        <f>IF(AND(I10="NA", $D$7="Non-Mechanical Ventilation (Natural Ventilation / Exhaust Only)"),"Not Applicable", "")</f>
        <v/>
      </c>
      <c r="F10" s="8">
        <f>IF(I10="NA",-1,IF(I10="Yes",1,0))</f>
        <v>1</v>
      </c>
      <c r="I10" s="45" t="str">
        <f>INDEX(Table1[[Ventilation assessed ]],MATCH('3. School Dashboard'!$D$5,Table1[Name of School Facility],0))</f>
        <v>Yes</v>
      </c>
    </row>
    <row r="11" spans="1:9" s="2" customFormat="1" ht="18" customHeight="1" x14ac:dyDescent="0.25">
      <c r="A11" s="1"/>
      <c r="B11" s="112" t="s">
        <v>141</v>
      </c>
      <c r="C11" s="113"/>
      <c r="D11" s="113"/>
      <c r="E11" s="46" t="str">
        <f>IF(AND(I11="NA", $D$7="Non-Mechanical Ventilation (Natural Ventilation / Exhaust Only)"),"Not Applicable", "")</f>
        <v/>
      </c>
      <c r="F11" s="8">
        <v>1</v>
      </c>
      <c r="I11" s="45" t="str">
        <f>INDEX(Table1[Running ventilation systems longer],MATCH('3. School Dashboard'!$D$5,Table1[Name of School Facility],0))</f>
        <v>Yes</v>
      </c>
    </row>
    <row r="12" spans="1:9" s="2" customFormat="1" ht="18" customHeight="1" x14ac:dyDescent="0.25">
      <c r="A12" s="1"/>
      <c r="B12" s="116" t="s">
        <v>6</v>
      </c>
      <c r="C12" s="117"/>
      <c r="D12" s="117"/>
      <c r="E12" s="46" t="str">
        <f>IF(AND(I12="NA", $D$7="Non-Mechanical Ventilation (Natural Ventilation / Exhaust Only)"),"Not Applicable", "")</f>
        <v/>
      </c>
      <c r="F12" s="8">
        <f>IF($I12="NA",-1,IF(I12="Yes",1,0))</f>
        <v>1</v>
      </c>
      <c r="I12" s="45" t="str">
        <f>INDEX(Table1[Higher grade filters installed],MATCH('3. School Dashboard'!$D$5,Table1[Name of School Facility],0))</f>
        <v>Yes</v>
      </c>
    </row>
    <row r="13" spans="1:9" s="2" customFormat="1" ht="18" customHeight="1" x14ac:dyDescent="0.25">
      <c r="A13" s="1"/>
      <c r="B13" s="116" t="s">
        <v>208</v>
      </c>
      <c r="C13" s="117"/>
      <c r="D13" s="117"/>
      <c r="E13" s="46" t="str">
        <f>IF(AND(I13="NA", $D$7="Non-Mechanical Ventilation (Natural Ventilation / Exhaust Only)"),"Not Applicable", "")</f>
        <v/>
      </c>
      <c r="F13" s="8">
        <v>1</v>
      </c>
      <c r="I13" s="45" t="str">
        <f>INDEX(Table1[Increased frequency of filter changes],MATCH('3. School Dashboard'!$D$5,Table1[Name of School Facility],0))</f>
        <v>Yes</v>
      </c>
    </row>
    <row r="14" spans="1:9" ht="18" customHeight="1" x14ac:dyDescent="0.25">
      <c r="B14" s="116" t="s">
        <v>209</v>
      </c>
      <c r="C14" s="117"/>
      <c r="D14" s="117"/>
      <c r="E14" s="46" t="str">
        <f>IF(AND(I14="NA", $D$7="Non-Mechanical Ventilation (Natural Ventilation / Exhaust Only)"),"Not Applicable", "")</f>
        <v/>
      </c>
      <c r="F14" s="8">
        <f>IF(I14="NA",-1,IF(I14="Yes",1,0))</f>
        <v>1</v>
      </c>
      <c r="G14" s="10"/>
      <c r="I14" s="45" t="str">
        <f>INDEX(Table1[Increased fresh air intake (windows and/or mechanical ventilation systems)],MATCH('3. School Dashboard'!$D$5,Table1[Name of School Facility],0))</f>
        <v>Yes</v>
      </c>
    </row>
    <row r="15" spans="1:9" ht="18" customHeight="1" x14ac:dyDescent="0.25">
      <c r="B15" s="116" t="s">
        <v>213</v>
      </c>
      <c r="C15" s="117"/>
      <c r="D15" s="117"/>
      <c r="E15" s="46" t="str">
        <f>IF(I15="NA", "Not Applicable", "")</f>
        <v>Not Applicable</v>
      </c>
      <c r="F15" s="80">
        <f>IF(I15="NA",-1,IF(I15="Yes",1,0))</f>
        <v>-1</v>
      </c>
      <c r="G15" s="10"/>
      <c r="I15" s="45" t="str">
        <f>INDEX(Table1[HEPA units deployed in portables, as needed ],MATCH('3. School Dashboard'!$D$5,Table1[Name of School Facility],0))</f>
        <v>NA</v>
      </c>
    </row>
    <row r="16" spans="1:9" ht="18" customHeight="1" x14ac:dyDescent="0.25">
      <c r="B16" s="114" t="s">
        <v>7</v>
      </c>
      <c r="C16" s="115"/>
      <c r="D16" s="115"/>
      <c r="E16" s="115"/>
      <c r="F16" s="83">
        <f>INDEX(Table1[Standalone HEPA filter units in place],MATCH('3. School Dashboard'!$D$5,Table1[Name of School Facility],0))</f>
        <v>15</v>
      </c>
      <c r="G16" s="11"/>
      <c r="I16" s="45">
        <f>INDEX(Table1[Standalone HEPA filter units in place],MATCH('3. School Dashboard'!$D$5,Table1[Name of School Facility],0))</f>
        <v>15</v>
      </c>
    </row>
    <row r="17" spans="2:2" ht="27" customHeight="1" x14ac:dyDescent="0.25">
      <c r="B17" s="89" t="s">
        <v>211</v>
      </c>
    </row>
    <row r="18" spans="2:2" x14ac:dyDescent="0.25">
      <c r="B18" s="90" t="s">
        <v>212</v>
      </c>
    </row>
    <row r="26" spans="2:2" ht="3.95" hidden="1" customHeight="1" x14ac:dyDescent="0.25"/>
  </sheetData>
  <sheetProtection algorithmName="SHA-512" hashValue="yxoM0aoIyDo0moAWsYpzKZ1jYtXjRlGNuv0SJlO4KIdmlIHzCyMbN5zVhSV0oUUrJgtCCmdRbEJbGKXmRX9QpQ==" saltValue="tEdodJ/dkiMjSsxkfZ5LkQ==" spinCount="100000" sheet="1" selectLockedCells="1"/>
  <mergeCells count="10">
    <mergeCell ref="B16:E16"/>
    <mergeCell ref="B12:D12"/>
    <mergeCell ref="B13:D13"/>
    <mergeCell ref="B14:D14"/>
    <mergeCell ref="B15:D15"/>
    <mergeCell ref="B2:F2"/>
    <mergeCell ref="B5:C5"/>
    <mergeCell ref="B9:F9"/>
    <mergeCell ref="B10:D10"/>
    <mergeCell ref="B11:D11"/>
  </mergeCells>
  <conditionalFormatting sqref="I10">
    <cfRule type="iconSet" priority="10">
      <iconSet iconSet="3Symbols2">
        <cfvo type="percent" val="0"/>
        <cfvo type="percent" val="33"/>
        <cfvo type="percent" val="67"/>
      </iconSet>
    </cfRule>
  </conditionalFormatting>
  <conditionalFormatting sqref="I11">
    <cfRule type="iconSet" priority="7">
      <iconSet iconSet="3Symbols2">
        <cfvo type="percent" val="0"/>
        <cfvo type="percent" val="33"/>
        <cfvo type="percent" val="67"/>
      </iconSet>
    </cfRule>
  </conditionalFormatting>
  <conditionalFormatting sqref="I12">
    <cfRule type="iconSet" priority="6">
      <iconSet iconSet="3Symbols2">
        <cfvo type="percent" val="0"/>
        <cfvo type="percent" val="33"/>
        <cfvo type="percent" val="67"/>
      </iconSet>
    </cfRule>
  </conditionalFormatting>
  <conditionalFormatting sqref="I13">
    <cfRule type="iconSet" priority="5">
      <iconSet iconSet="3Symbols2">
        <cfvo type="percent" val="0"/>
        <cfvo type="percent" val="33"/>
        <cfvo type="percent" val="67"/>
      </iconSet>
    </cfRule>
  </conditionalFormatting>
  <conditionalFormatting sqref="I14">
    <cfRule type="iconSet" priority="4">
      <iconSet iconSet="3Symbols2">
        <cfvo type="percent" val="0"/>
        <cfvo type="percent" val="33"/>
        <cfvo type="percent" val="67"/>
      </iconSet>
    </cfRule>
  </conditionalFormatting>
  <conditionalFormatting sqref="I15">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8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7" tint="0.79998168889431442"/>
    <pageSetUpPr fitToPage="1"/>
  </sheetPr>
  <dimension ref="A1:R28"/>
  <sheetViews>
    <sheetView topLeftCell="A18" zoomScaleNormal="100" workbookViewId="0">
      <selection activeCell="I29" sqref="I29"/>
    </sheetView>
  </sheetViews>
  <sheetFormatPr defaultRowHeight="15" x14ac:dyDescent="0.25"/>
  <cols>
    <col min="1" max="1" width="6.140625" style="35" customWidth="1"/>
    <col min="2" max="2" width="62.42578125" style="21" customWidth="1"/>
    <col min="3" max="3" width="57.85546875" customWidth="1"/>
    <col min="4" max="4" width="14" customWidth="1"/>
    <col min="5" max="17" width="15.85546875" customWidth="1"/>
  </cols>
  <sheetData>
    <row r="1" spans="1:18" ht="16.5" thickBot="1" x14ac:dyDescent="0.3">
      <c r="A1" s="71" t="s">
        <v>131</v>
      </c>
      <c r="B1" s="33" t="s">
        <v>113</v>
      </c>
      <c r="C1" s="34" t="s">
        <v>114</v>
      </c>
    </row>
    <row r="2" spans="1:18" ht="19.5" thickBot="1" x14ac:dyDescent="0.35">
      <c r="A2" s="17"/>
      <c r="B2" s="20"/>
      <c r="C2" s="13"/>
      <c r="F2" s="127" t="s">
        <v>232</v>
      </c>
      <c r="G2" s="128"/>
    </row>
    <row r="3" spans="1:18" x14ac:dyDescent="0.25">
      <c r="A3" s="23"/>
      <c r="B3" s="24" t="s">
        <v>117</v>
      </c>
      <c r="C3" s="25"/>
      <c r="F3" s="97"/>
      <c r="G3" s="98" t="s">
        <v>234</v>
      </c>
    </row>
    <row r="4" spans="1:18" ht="15.75" thickBot="1" x14ac:dyDescent="0.3">
      <c r="A4" s="17"/>
      <c r="B4" s="20"/>
      <c r="F4" s="99"/>
      <c r="G4" s="100" t="s">
        <v>233</v>
      </c>
    </row>
    <row r="5" spans="1:18" x14ac:dyDescent="0.25">
      <c r="A5" s="17">
        <v>1</v>
      </c>
      <c r="B5" s="20" t="s">
        <v>8</v>
      </c>
      <c r="C5" s="22" t="s">
        <v>56</v>
      </c>
      <c r="D5" s="65" t="s">
        <v>230</v>
      </c>
      <c r="E5" s="81"/>
    </row>
    <row r="6" spans="1:18" x14ac:dyDescent="0.25">
      <c r="B6" s="20"/>
    </row>
    <row r="7" spans="1:18" x14ac:dyDescent="0.25">
      <c r="A7" s="17">
        <v>2</v>
      </c>
      <c r="B7" s="20" t="s">
        <v>112</v>
      </c>
    </row>
    <row r="8" spans="1:18" ht="30" x14ac:dyDescent="0.25">
      <c r="A8" s="55">
        <v>2.1</v>
      </c>
      <c r="C8" s="82" t="s">
        <v>237</v>
      </c>
      <c r="D8" s="65" t="s">
        <v>226</v>
      </c>
    </row>
    <row r="9" spans="1:18" x14ac:dyDescent="0.25">
      <c r="A9" s="62">
        <v>2.2000000000000002</v>
      </c>
      <c r="C9" s="82" t="s">
        <v>238</v>
      </c>
      <c r="D9" s="65" t="s">
        <v>226</v>
      </c>
    </row>
    <row r="10" spans="1:18" x14ac:dyDescent="0.25">
      <c r="A10" s="62">
        <v>2.2999999999999998</v>
      </c>
      <c r="C10" s="82" t="s">
        <v>236</v>
      </c>
      <c r="D10" s="65" t="s">
        <v>226</v>
      </c>
    </row>
    <row r="11" spans="1:18" ht="30" x14ac:dyDescent="0.25">
      <c r="A11" s="62">
        <v>2.4</v>
      </c>
      <c r="C11" s="82" t="s">
        <v>235</v>
      </c>
      <c r="D11" s="65" t="s">
        <v>226</v>
      </c>
    </row>
    <row r="12" spans="1:18" x14ac:dyDescent="0.25">
      <c r="A12" s="17"/>
      <c r="B12" s="20"/>
    </row>
    <row r="13" spans="1:18" x14ac:dyDescent="0.25">
      <c r="A13" s="23"/>
      <c r="B13" s="24" t="s">
        <v>118</v>
      </c>
      <c r="C13" s="25"/>
    </row>
    <row r="14" spans="1:18" ht="15.75" thickBot="1" x14ac:dyDescent="0.3">
      <c r="A14" s="17"/>
      <c r="B14" s="20"/>
      <c r="R14" s="47"/>
    </row>
    <row r="15" spans="1:18" ht="15.75" thickBot="1" x14ac:dyDescent="0.3">
      <c r="A15" s="50">
        <v>3</v>
      </c>
      <c r="B15" s="49" t="s">
        <v>116</v>
      </c>
      <c r="C15" s="48"/>
      <c r="E15" s="118" t="s">
        <v>129</v>
      </c>
      <c r="F15" s="119"/>
      <c r="G15" s="119"/>
      <c r="H15" s="119"/>
      <c r="I15" s="119"/>
      <c r="J15" s="119"/>
      <c r="K15" s="119"/>
      <c r="L15" s="119"/>
      <c r="M15" s="119"/>
      <c r="N15" s="119"/>
      <c r="O15" s="119"/>
      <c r="P15" s="119"/>
      <c r="Q15" s="120"/>
    </row>
    <row r="16" spans="1:18" x14ac:dyDescent="0.25">
      <c r="E16" s="121" t="s">
        <v>123</v>
      </c>
      <c r="F16" s="122"/>
      <c r="G16" s="122"/>
      <c r="H16" s="122"/>
      <c r="I16" s="122"/>
      <c r="J16" s="123"/>
      <c r="K16" s="124" t="s">
        <v>124</v>
      </c>
      <c r="L16" s="125"/>
      <c r="M16" s="125"/>
      <c r="N16" s="125"/>
      <c r="O16" s="125"/>
      <c r="P16" s="125"/>
      <c r="Q16" s="126"/>
    </row>
    <row r="17" spans="1:17" ht="60" x14ac:dyDescent="0.25">
      <c r="C17" s="65" t="s">
        <v>231</v>
      </c>
      <c r="E17" s="58" t="s">
        <v>126</v>
      </c>
      <c r="F17" s="59" t="s">
        <v>126</v>
      </c>
      <c r="G17" s="91" t="s">
        <v>218</v>
      </c>
      <c r="H17" s="91" t="s">
        <v>220</v>
      </c>
      <c r="I17" s="91" t="s">
        <v>219</v>
      </c>
      <c r="J17" s="92" t="s">
        <v>221</v>
      </c>
      <c r="K17" s="64" t="s">
        <v>128</v>
      </c>
      <c r="L17" s="60" t="s">
        <v>125</v>
      </c>
      <c r="M17" s="76" t="s">
        <v>139</v>
      </c>
      <c r="N17" s="91" t="s">
        <v>220</v>
      </c>
      <c r="O17" s="91" t="s">
        <v>219</v>
      </c>
      <c r="P17" s="91" t="s">
        <v>218</v>
      </c>
      <c r="Q17" s="92" t="s">
        <v>221</v>
      </c>
    </row>
    <row r="18" spans="1:17" ht="30" customHeight="1" x14ac:dyDescent="0.25">
      <c r="A18" s="61">
        <v>3.1</v>
      </c>
      <c r="B18" s="20" t="s">
        <v>217</v>
      </c>
      <c r="C18" s="102">
        <f>SUM(E18:J18)/1000000</f>
        <v>2.7050348770000001</v>
      </c>
      <c r="D18" s="65"/>
      <c r="E18" s="93">
        <f>INDEX('Funding Tables'!$Q$3:$Q$78,MATCH('4. Board Level Worksheet'!$C$5,'Funding Tables'!$C$3:$C$78,0))*1000000</f>
        <v>293800</v>
      </c>
      <c r="F18" s="93">
        <f>INDEX('Funding Tables'!$R$3:$R$78,MATCH('4. Board Level Worksheet'!$C$5,'Funding Tables'!$C$3:$C$78,0))*1000000</f>
        <v>293800</v>
      </c>
      <c r="G18" s="94">
        <v>1224016.3500000001</v>
      </c>
      <c r="H18" s="94">
        <v>357367.41080000001</v>
      </c>
      <c r="I18" s="94">
        <v>536051.11619999993</v>
      </c>
      <c r="J18" s="94" t="s">
        <v>225</v>
      </c>
      <c r="K18" s="56"/>
      <c r="L18" s="51"/>
      <c r="M18" s="51"/>
      <c r="N18" s="51"/>
      <c r="O18" s="51"/>
      <c r="P18" s="51"/>
      <c r="Q18" s="52"/>
    </row>
    <row r="19" spans="1:17" ht="30" customHeight="1" thickBot="1" x14ac:dyDescent="0.3">
      <c r="A19" s="61">
        <v>3.2</v>
      </c>
      <c r="B19" s="20" t="s">
        <v>115</v>
      </c>
      <c r="C19" s="103">
        <f>SUM(K19:Q19)/1000000</f>
        <v>0.190024</v>
      </c>
      <c r="D19" s="65"/>
      <c r="E19" s="53"/>
      <c r="F19" s="54"/>
      <c r="G19" s="54"/>
      <c r="H19" s="54"/>
      <c r="I19" s="54"/>
      <c r="J19" s="57"/>
      <c r="K19" s="95">
        <f>INDEX('Funding Tables'!$S$3:$S$78,MATCH('4. Board Level Worksheet'!$C$5,'Funding Tables'!$C$3:$C$78,0))*1000000</f>
        <v>122324</v>
      </c>
      <c r="L19" s="95">
        <f>INDEX('Funding Tables'!$T$3:$T$78,MATCH('4. Board Level Worksheet'!$C$5,'Funding Tables'!$C$3:$C$78,0))*1000000</f>
        <v>20000</v>
      </c>
      <c r="M19" s="95">
        <f>INDEX('Funding Tables'!$V$3:$V$78,MATCH('4. Board Level Worksheet'!$C$5,'Funding Tables'!$C$3:$C$78,0))*1000000</f>
        <v>26000</v>
      </c>
      <c r="N19" s="94">
        <v>0</v>
      </c>
      <c r="O19" s="94">
        <v>0</v>
      </c>
      <c r="P19" s="94">
        <v>21700</v>
      </c>
      <c r="Q19" s="94" t="s">
        <v>225</v>
      </c>
    </row>
    <row r="21" spans="1:17" x14ac:dyDescent="0.25">
      <c r="A21" s="17">
        <v>3.3</v>
      </c>
      <c r="B21" s="63" t="s">
        <v>127</v>
      </c>
      <c r="C21" s="26">
        <v>13</v>
      </c>
      <c r="D21" s="65" t="s">
        <v>226</v>
      </c>
    </row>
    <row r="22" spans="1:17" x14ac:dyDescent="0.25">
      <c r="A22" s="17">
        <v>3.4</v>
      </c>
      <c r="B22" s="63" t="s">
        <v>146</v>
      </c>
      <c r="C22" s="26">
        <v>9</v>
      </c>
      <c r="D22" s="65" t="s">
        <v>226</v>
      </c>
    </row>
    <row r="23" spans="1:17" x14ac:dyDescent="0.25">
      <c r="A23" s="17">
        <v>3.5</v>
      </c>
      <c r="B23" s="63" t="s">
        <v>228</v>
      </c>
      <c r="C23" s="87">
        <f>IFERROR(C22/ROWS(Table1[Name of School Facility]),"")</f>
        <v>0.33333333333333331</v>
      </c>
      <c r="D23" s="65" t="s">
        <v>227</v>
      </c>
    </row>
    <row r="24" spans="1:17" x14ac:dyDescent="0.25">
      <c r="A24" s="17">
        <v>3.6</v>
      </c>
      <c r="B24" s="63" t="s">
        <v>223</v>
      </c>
      <c r="C24" s="26">
        <v>4</v>
      </c>
      <c r="D24" s="65" t="s">
        <v>226</v>
      </c>
    </row>
    <row r="25" spans="1:17" x14ac:dyDescent="0.25">
      <c r="A25" s="17">
        <v>3.7</v>
      </c>
      <c r="B25" s="63" t="s">
        <v>205</v>
      </c>
      <c r="C25" s="26">
        <v>6</v>
      </c>
      <c r="D25" s="65" t="s">
        <v>226</v>
      </c>
    </row>
    <row r="26" spans="1:17" x14ac:dyDescent="0.25">
      <c r="A26" s="17">
        <v>3.8</v>
      </c>
      <c r="B26" s="63" t="s">
        <v>229</v>
      </c>
      <c r="C26" s="87">
        <f>IFERROR(C25/ROWS(Table1[Name of School Facility]),"")</f>
        <v>0.22222222222222221</v>
      </c>
      <c r="D26" s="65" t="s">
        <v>227</v>
      </c>
    </row>
    <row r="27" spans="1:17" x14ac:dyDescent="0.25">
      <c r="A27" s="17"/>
      <c r="B27" s="20"/>
      <c r="C27" s="21"/>
      <c r="D27" s="65"/>
    </row>
    <row r="28" spans="1:17" x14ac:dyDescent="0.25">
      <c r="A28" s="50">
        <v>4</v>
      </c>
      <c r="B28" s="49" t="s">
        <v>222</v>
      </c>
      <c r="C28" s="84">
        <v>374</v>
      </c>
      <c r="D28" s="65" t="s">
        <v>226</v>
      </c>
    </row>
  </sheetData>
  <mergeCells count="4">
    <mergeCell ref="E15:Q15"/>
    <mergeCell ref="E16:J16"/>
    <mergeCell ref="K16:Q16"/>
    <mergeCell ref="F2:G2"/>
  </mergeCells>
  <dataValidations count="1">
    <dataValidation operator="lessThan" allowBlank="1" showInputMessage="1" showErrorMessage="1" sqref="E8 C8" xr:uid="{25D9E677-DE32-483F-AF8A-24038D659400}"/>
  </dataValidations>
  <pageMargins left="0.7" right="0.7" top="0.75" bottom="0.75" header="0.3" footer="0.3"/>
  <pageSetup paperSize="5" scale="4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7" tint="0.79998168889431442"/>
    <pageSetUpPr fitToPage="1"/>
  </sheetPr>
  <dimension ref="A1:K32"/>
  <sheetViews>
    <sheetView topLeftCell="C1" zoomScale="90" zoomScaleNormal="90" workbookViewId="0">
      <selection activeCell="J10" sqref="J10"/>
    </sheetView>
  </sheetViews>
  <sheetFormatPr defaultRowHeight="15" x14ac:dyDescent="0.25"/>
  <cols>
    <col min="1" max="1" width="26.140625" customWidth="1"/>
    <col min="2" max="2" width="13" customWidth="1"/>
    <col min="3" max="3" width="30.85546875" style="28" customWidth="1"/>
    <col min="4" max="4" width="20.85546875" style="28" customWidth="1"/>
    <col min="5" max="5" width="32" style="28" customWidth="1"/>
    <col min="6" max="6" width="26.28515625" style="28" customWidth="1"/>
    <col min="7" max="7" width="32.42578125" style="28" customWidth="1"/>
    <col min="8" max="8" width="46.7109375" style="28" customWidth="1"/>
    <col min="9" max="9" width="41.140625" style="28" customWidth="1"/>
    <col min="10" max="10" width="33.140625" style="28" customWidth="1"/>
    <col min="11" max="11" width="10.42578125" style="28" bestFit="1" customWidth="1"/>
    <col min="14" max="14" width="29.42578125" customWidth="1"/>
    <col min="23" max="23" width="32.85546875" customWidth="1"/>
  </cols>
  <sheetData>
    <row r="1" spans="1:11" ht="15.75" x14ac:dyDescent="0.25">
      <c r="A1" s="72" t="s">
        <v>132</v>
      </c>
    </row>
    <row r="2" spans="1:11" s="27" customFormat="1" ht="75" x14ac:dyDescent="0.25">
      <c r="A2" s="96" t="s">
        <v>224</v>
      </c>
      <c r="B2" s="29"/>
      <c r="C2" s="30" t="s">
        <v>214</v>
      </c>
      <c r="D2" s="31" t="s">
        <v>121</v>
      </c>
      <c r="E2" s="31" t="s">
        <v>121</v>
      </c>
      <c r="F2" s="31" t="s">
        <v>121</v>
      </c>
      <c r="G2" s="31" t="s">
        <v>121</v>
      </c>
      <c r="H2" s="31" t="s">
        <v>121</v>
      </c>
      <c r="I2" s="31" t="s">
        <v>121</v>
      </c>
      <c r="J2" s="31" t="s">
        <v>216</v>
      </c>
    </row>
    <row r="3" spans="1:11" ht="15.75" thickBot="1" x14ac:dyDescent="0.3">
      <c r="K3"/>
    </row>
    <row r="4" spans="1:11" ht="15.75" thickBot="1" x14ac:dyDescent="0.3">
      <c r="A4" s="36" t="s">
        <v>119</v>
      </c>
      <c r="B4" s="37"/>
      <c r="C4" s="38"/>
      <c r="D4" s="39" t="s">
        <v>120</v>
      </c>
      <c r="E4" s="40"/>
      <c r="F4" s="40"/>
      <c r="G4" s="40"/>
      <c r="H4" s="40"/>
      <c r="I4" s="40"/>
      <c r="J4" s="40"/>
      <c r="K4"/>
    </row>
    <row r="5" spans="1:11" s="32" customFormat="1" ht="30.75" thickBot="1" x14ac:dyDescent="0.3">
      <c r="A5" s="41" t="s">
        <v>2</v>
      </c>
      <c r="B5" s="42" t="s">
        <v>3</v>
      </c>
      <c r="C5" s="42" t="s">
        <v>4</v>
      </c>
      <c r="D5" s="43" t="s">
        <v>145</v>
      </c>
      <c r="E5" s="73" t="s">
        <v>141</v>
      </c>
      <c r="F5" s="44" t="s">
        <v>6</v>
      </c>
      <c r="G5" s="44" t="s">
        <v>208</v>
      </c>
      <c r="H5" s="73" t="s">
        <v>209</v>
      </c>
      <c r="I5" s="44" t="s">
        <v>144</v>
      </c>
      <c r="J5" s="44" t="s">
        <v>7</v>
      </c>
      <c r="K5" s="88" t="s">
        <v>150</v>
      </c>
    </row>
    <row r="6" spans="1:11" x14ac:dyDescent="0.25">
      <c r="A6" t="s">
        <v>163</v>
      </c>
      <c r="B6" t="s">
        <v>164</v>
      </c>
      <c r="C6" s="28" t="s">
        <v>147</v>
      </c>
      <c r="D6" s="28" t="s">
        <v>5</v>
      </c>
      <c r="E6" s="28" t="s">
        <v>5</v>
      </c>
      <c r="F6" s="28" t="s">
        <v>5</v>
      </c>
      <c r="G6" s="28" t="s">
        <v>5</v>
      </c>
      <c r="H6" s="28" t="s">
        <v>5</v>
      </c>
      <c r="I6" s="28" t="s">
        <v>122</v>
      </c>
      <c r="J6" s="28">
        <v>16</v>
      </c>
      <c r="K6" s="28" t="s">
        <v>34</v>
      </c>
    </row>
    <row r="7" spans="1:11" x14ac:dyDescent="0.25">
      <c r="A7" t="s">
        <v>155</v>
      </c>
      <c r="B7" t="s">
        <v>156</v>
      </c>
      <c r="C7" s="28" t="s">
        <v>147</v>
      </c>
      <c r="D7" s="28" t="s">
        <v>5</v>
      </c>
      <c r="E7" s="28" t="s">
        <v>5</v>
      </c>
      <c r="F7" s="28" t="s">
        <v>5</v>
      </c>
      <c r="G7" s="28" t="s">
        <v>5</v>
      </c>
      <c r="H7" s="28" t="s">
        <v>5</v>
      </c>
      <c r="I7" s="28" t="s">
        <v>122</v>
      </c>
      <c r="J7" s="28">
        <v>4</v>
      </c>
      <c r="K7" s="28" t="s">
        <v>34</v>
      </c>
    </row>
    <row r="8" spans="1:11" x14ac:dyDescent="0.25">
      <c r="A8" t="s">
        <v>151</v>
      </c>
      <c r="B8" t="s">
        <v>152</v>
      </c>
      <c r="C8" s="28" t="s">
        <v>215</v>
      </c>
      <c r="D8" s="28" t="s">
        <v>5</v>
      </c>
      <c r="E8" s="28" t="s">
        <v>122</v>
      </c>
      <c r="F8" s="28" t="s">
        <v>5</v>
      </c>
      <c r="G8" s="28" t="s">
        <v>122</v>
      </c>
      <c r="H8" s="28" t="s">
        <v>5</v>
      </c>
      <c r="I8" s="28" t="s">
        <v>122</v>
      </c>
      <c r="J8" s="28">
        <v>2</v>
      </c>
      <c r="K8" s="28" t="s">
        <v>34</v>
      </c>
    </row>
    <row r="9" spans="1:11" x14ac:dyDescent="0.25">
      <c r="A9" t="s">
        <v>165</v>
      </c>
      <c r="B9" t="s">
        <v>166</v>
      </c>
      <c r="C9" s="28" t="s">
        <v>147</v>
      </c>
      <c r="D9" s="28" t="s">
        <v>5</v>
      </c>
      <c r="E9" s="28" t="s">
        <v>5</v>
      </c>
      <c r="F9" s="28" t="s">
        <v>5</v>
      </c>
      <c r="G9" s="28" t="s">
        <v>5</v>
      </c>
      <c r="H9" s="28" t="s">
        <v>5</v>
      </c>
      <c r="I9" s="28" t="s">
        <v>122</v>
      </c>
      <c r="J9" s="28">
        <v>15</v>
      </c>
      <c r="K9" s="28" t="s">
        <v>34</v>
      </c>
    </row>
    <row r="10" spans="1:11" x14ac:dyDescent="0.25">
      <c r="A10" t="s">
        <v>167</v>
      </c>
      <c r="B10" t="s">
        <v>168</v>
      </c>
      <c r="C10" s="28" t="s">
        <v>147</v>
      </c>
      <c r="D10" s="28" t="s">
        <v>5</v>
      </c>
      <c r="E10" s="28" t="s">
        <v>5</v>
      </c>
      <c r="F10" s="28" t="s">
        <v>5</v>
      </c>
      <c r="G10" s="28" t="s">
        <v>5</v>
      </c>
      <c r="H10" s="28" t="s">
        <v>5</v>
      </c>
      <c r="I10" s="28" t="s">
        <v>122</v>
      </c>
      <c r="J10" s="28">
        <v>16</v>
      </c>
      <c r="K10" s="28" t="s">
        <v>34</v>
      </c>
    </row>
    <row r="11" spans="1:11" x14ac:dyDescent="0.25">
      <c r="A11" t="s">
        <v>169</v>
      </c>
      <c r="B11" t="s">
        <v>170</v>
      </c>
      <c r="C11" s="28" t="s">
        <v>147</v>
      </c>
      <c r="D11" s="28" t="s">
        <v>5</v>
      </c>
      <c r="E11" s="28" t="s">
        <v>5</v>
      </c>
      <c r="F11" s="28" t="s">
        <v>5</v>
      </c>
      <c r="G11" s="28" t="s">
        <v>5</v>
      </c>
      <c r="H11" s="28" t="s">
        <v>5</v>
      </c>
      <c r="I11" s="28" t="s">
        <v>122</v>
      </c>
      <c r="J11" s="28">
        <v>8</v>
      </c>
      <c r="K11" s="28" t="s">
        <v>34</v>
      </c>
    </row>
    <row r="12" spans="1:11" x14ac:dyDescent="0.25">
      <c r="A12" t="s">
        <v>157</v>
      </c>
      <c r="B12" t="s">
        <v>158</v>
      </c>
      <c r="C12" s="28" t="s">
        <v>147</v>
      </c>
      <c r="D12" s="28" t="s">
        <v>5</v>
      </c>
      <c r="E12" s="28" t="s">
        <v>5</v>
      </c>
      <c r="F12" s="28" t="s">
        <v>5</v>
      </c>
      <c r="G12" s="28" t="s">
        <v>5</v>
      </c>
      <c r="H12" s="28" t="s">
        <v>5</v>
      </c>
      <c r="I12" s="28" t="s">
        <v>122</v>
      </c>
      <c r="J12" s="28">
        <v>15</v>
      </c>
      <c r="K12" s="28" t="s">
        <v>34</v>
      </c>
    </row>
    <row r="13" spans="1:11" x14ac:dyDescent="0.25">
      <c r="A13" t="s">
        <v>171</v>
      </c>
      <c r="B13" t="s">
        <v>172</v>
      </c>
      <c r="C13" s="28" t="s">
        <v>147</v>
      </c>
      <c r="D13" s="28" t="s">
        <v>5</v>
      </c>
      <c r="E13" s="28" t="s">
        <v>5</v>
      </c>
      <c r="F13" s="28" t="s">
        <v>5</v>
      </c>
      <c r="G13" s="28" t="s">
        <v>5</v>
      </c>
      <c r="H13" s="28" t="s">
        <v>5</v>
      </c>
      <c r="I13" s="28" t="s">
        <v>122</v>
      </c>
      <c r="J13" s="28">
        <v>24</v>
      </c>
      <c r="K13" s="28" t="s">
        <v>34</v>
      </c>
    </row>
    <row r="14" spans="1:11" x14ac:dyDescent="0.25">
      <c r="A14" t="s">
        <v>173</v>
      </c>
      <c r="B14" t="s">
        <v>174</v>
      </c>
      <c r="C14" s="28" t="s">
        <v>147</v>
      </c>
      <c r="D14" s="28" t="s">
        <v>5</v>
      </c>
      <c r="E14" s="28" t="s">
        <v>5</v>
      </c>
      <c r="F14" s="28" t="s">
        <v>5</v>
      </c>
      <c r="G14" s="28" t="s">
        <v>5</v>
      </c>
      <c r="H14" s="28" t="s">
        <v>5</v>
      </c>
      <c r="I14" s="28" t="s">
        <v>122</v>
      </c>
      <c r="J14" s="28">
        <v>20</v>
      </c>
      <c r="K14" s="28" t="s">
        <v>34</v>
      </c>
    </row>
    <row r="15" spans="1:11" x14ac:dyDescent="0.25">
      <c r="A15" t="s">
        <v>175</v>
      </c>
      <c r="B15" t="s">
        <v>176</v>
      </c>
      <c r="C15" s="28" t="s">
        <v>147</v>
      </c>
      <c r="D15" s="28" t="s">
        <v>5</v>
      </c>
      <c r="E15" s="28" t="s">
        <v>5</v>
      </c>
      <c r="F15" s="28" t="s">
        <v>5</v>
      </c>
      <c r="G15" s="28" t="s">
        <v>5</v>
      </c>
      <c r="H15" s="28" t="s">
        <v>5</v>
      </c>
      <c r="I15" s="28" t="s">
        <v>122</v>
      </c>
      <c r="J15" s="28">
        <v>19</v>
      </c>
      <c r="K15" s="28" t="s">
        <v>34</v>
      </c>
    </row>
    <row r="16" spans="1:11" x14ac:dyDescent="0.25">
      <c r="A16" t="s">
        <v>177</v>
      </c>
      <c r="B16" t="s">
        <v>178</v>
      </c>
      <c r="C16" s="28" t="s">
        <v>147</v>
      </c>
      <c r="D16" s="28" t="s">
        <v>5</v>
      </c>
      <c r="E16" s="28" t="s">
        <v>5</v>
      </c>
      <c r="F16" s="28" t="s">
        <v>5</v>
      </c>
      <c r="G16" s="28" t="s">
        <v>5</v>
      </c>
      <c r="H16" s="28" t="s">
        <v>5</v>
      </c>
      <c r="I16" s="28" t="s">
        <v>122</v>
      </c>
      <c r="J16" s="28">
        <v>13</v>
      </c>
      <c r="K16" s="28" t="s">
        <v>34</v>
      </c>
    </row>
    <row r="17" spans="1:11" x14ac:dyDescent="0.25">
      <c r="A17" t="s">
        <v>179</v>
      </c>
      <c r="B17" t="s">
        <v>180</v>
      </c>
      <c r="C17" s="28" t="s">
        <v>147</v>
      </c>
      <c r="D17" s="28" t="s">
        <v>5</v>
      </c>
      <c r="E17" s="28" t="s">
        <v>5</v>
      </c>
      <c r="F17" s="28" t="s">
        <v>5</v>
      </c>
      <c r="G17" s="28" t="s">
        <v>5</v>
      </c>
      <c r="H17" s="28" t="s">
        <v>5</v>
      </c>
      <c r="I17" s="28" t="s">
        <v>122</v>
      </c>
      <c r="J17" s="28">
        <v>12</v>
      </c>
      <c r="K17" s="28" t="s">
        <v>34</v>
      </c>
    </row>
    <row r="18" spans="1:11" x14ac:dyDescent="0.25">
      <c r="A18" t="s">
        <v>181</v>
      </c>
      <c r="B18" t="s">
        <v>182</v>
      </c>
      <c r="C18" s="28" t="s">
        <v>147</v>
      </c>
      <c r="D18" s="28" t="s">
        <v>5</v>
      </c>
      <c r="E18" s="28" t="s">
        <v>5</v>
      </c>
      <c r="F18" s="28" t="s">
        <v>5</v>
      </c>
      <c r="G18" s="28" t="s">
        <v>5</v>
      </c>
      <c r="H18" s="28" t="s">
        <v>5</v>
      </c>
      <c r="I18" s="28" t="s">
        <v>122</v>
      </c>
      <c r="J18" s="28">
        <v>11</v>
      </c>
      <c r="K18" s="28" t="s">
        <v>34</v>
      </c>
    </row>
    <row r="19" spans="1:11" x14ac:dyDescent="0.25">
      <c r="A19" t="s">
        <v>153</v>
      </c>
      <c r="B19" t="s">
        <v>154</v>
      </c>
      <c r="C19" s="28" t="s">
        <v>215</v>
      </c>
      <c r="D19" s="28" t="s">
        <v>5</v>
      </c>
      <c r="E19" s="28" t="s">
        <v>122</v>
      </c>
      <c r="F19" s="28" t="s">
        <v>122</v>
      </c>
      <c r="G19" s="28" t="s">
        <v>122</v>
      </c>
      <c r="H19" s="28" t="s">
        <v>5</v>
      </c>
      <c r="I19" s="28" t="s">
        <v>122</v>
      </c>
      <c r="J19" s="28">
        <v>21</v>
      </c>
      <c r="K19" s="28" t="s">
        <v>34</v>
      </c>
    </row>
    <row r="20" spans="1:11" x14ac:dyDescent="0.25">
      <c r="A20" t="s">
        <v>183</v>
      </c>
      <c r="B20" t="s">
        <v>184</v>
      </c>
      <c r="C20" s="28" t="s">
        <v>147</v>
      </c>
      <c r="D20" s="28" t="s">
        <v>5</v>
      </c>
      <c r="E20" s="28" t="s">
        <v>5</v>
      </c>
      <c r="F20" s="28" t="s">
        <v>5</v>
      </c>
      <c r="G20" s="28" t="s">
        <v>5</v>
      </c>
      <c r="H20" s="28" t="s">
        <v>5</v>
      </c>
      <c r="I20" s="28" t="s">
        <v>122</v>
      </c>
      <c r="J20" s="28">
        <v>12</v>
      </c>
      <c r="K20" s="28" t="s">
        <v>34</v>
      </c>
    </row>
    <row r="21" spans="1:11" x14ac:dyDescent="0.25">
      <c r="A21" t="s">
        <v>185</v>
      </c>
      <c r="B21" t="s">
        <v>186</v>
      </c>
      <c r="C21" s="28" t="s">
        <v>147</v>
      </c>
      <c r="D21" s="28" t="s">
        <v>5</v>
      </c>
      <c r="E21" s="28" t="s">
        <v>5</v>
      </c>
      <c r="F21" s="28" t="s">
        <v>5</v>
      </c>
      <c r="G21" s="28" t="s">
        <v>5</v>
      </c>
      <c r="H21" s="28" t="s">
        <v>5</v>
      </c>
      <c r="I21" s="28" t="s">
        <v>122</v>
      </c>
      <c r="J21" s="28">
        <v>11</v>
      </c>
      <c r="K21" s="28" t="s">
        <v>34</v>
      </c>
    </row>
    <row r="22" spans="1:11" x14ac:dyDescent="0.25">
      <c r="A22" t="s">
        <v>187</v>
      </c>
      <c r="B22" t="s">
        <v>188</v>
      </c>
      <c r="C22" s="28" t="s">
        <v>147</v>
      </c>
      <c r="D22" s="28" t="s">
        <v>5</v>
      </c>
      <c r="E22" s="28" t="s">
        <v>5</v>
      </c>
      <c r="F22" s="28" t="s">
        <v>5</v>
      </c>
      <c r="G22" s="28" t="s">
        <v>5</v>
      </c>
      <c r="H22" s="28" t="s">
        <v>5</v>
      </c>
      <c r="I22" s="28" t="s">
        <v>122</v>
      </c>
      <c r="J22" s="28">
        <v>13</v>
      </c>
      <c r="K22" s="28" t="s">
        <v>34</v>
      </c>
    </row>
    <row r="23" spans="1:11" x14ac:dyDescent="0.25">
      <c r="A23" t="s">
        <v>189</v>
      </c>
      <c r="B23" t="s">
        <v>190</v>
      </c>
      <c r="C23" s="28" t="s">
        <v>147</v>
      </c>
      <c r="D23" s="28" t="s">
        <v>5</v>
      </c>
      <c r="E23" s="28" t="s">
        <v>5</v>
      </c>
      <c r="F23" s="28" t="s">
        <v>5</v>
      </c>
      <c r="G23" s="28" t="s">
        <v>5</v>
      </c>
      <c r="H23" s="28" t="s">
        <v>5</v>
      </c>
      <c r="I23" s="28" t="s">
        <v>122</v>
      </c>
      <c r="J23" s="28">
        <v>14</v>
      </c>
      <c r="K23" s="28" t="s">
        <v>34</v>
      </c>
    </row>
    <row r="24" spans="1:11" x14ac:dyDescent="0.25">
      <c r="A24" t="s">
        <v>191</v>
      </c>
      <c r="B24" t="s">
        <v>192</v>
      </c>
      <c r="C24" s="28" t="s">
        <v>147</v>
      </c>
      <c r="D24" s="28" t="s">
        <v>5</v>
      </c>
      <c r="E24" s="28" t="s">
        <v>5</v>
      </c>
      <c r="F24" s="28" t="s">
        <v>5</v>
      </c>
      <c r="G24" s="28" t="s">
        <v>5</v>
      </c>
      <c r="H24" s="28" t="s">
        <v>5</v>
      </c>
      <c r="I24" s="28" t="s">
        <v>122</v>
      </c>
      <c r="J24" s="28">
        <v>14</v>
      </c>
      <c r="K24" s="28" t="s">
        <v>34</v>
      </c>
    </row>
    <row r="25" spans="1:11" x14ac:dyDescent="0.25">
      <c r="A25" t="s">
        <v>193</v>
      </c>
      <c r="B25" t="s">
        <v>194</v>
      </c>
      <c r="C25" s="28" t="s">
        <v>147</v>
      </c>
      <c r="D25" s="28" t="s">
        <v>5</v>
      </c>
      <c r="E25" s="28" t="s">
        <v>5</v>
      </c>
      <c r="F25" s="28" t="s">
        <v>5</v>
      </c>
      <c r="G25" s="28" t="s">
        <v>5</v>
      </c>
      <c r="H25" s="28" t="s">
        <v>5</v>
      </c>
      <c r="I25" s="28" t="s">
        <v>122</v>
      </c>
      <c r="J25" s="28">
        <v>12</v>
      </c>
      <c r="K25" s="28" t="s">
        <v>34</v>
      </c>
    </row>
    <row r="26" spans="1:11" x14ac:dyDescent="0.25">
      <c r="A26" t="s">
        <v>195</v>
      </c>
      <c r="B26" t="s">
        <v>196</v>
      </c>
      <c r="C26" s="28" t="s">
        <v>147</v>
      </c>
      <c r="D26" s="28" t="s">
        <v>5</v>
      </c>
      <c r="E26" s="28" t="s">
        <v>5</v>
      </c>
      <c r="F26" s="28" t="s">
        <v>5</v>
      </c>
      <c r="G26" s="28" t="s">
        <v>5</v>
      </c>
      <c r="H26" s="28" t="s">
        <v>5</v>
      </c>
      <c r="I26" s="28" t="s">
        <v>122</v>
      </c>
      <c r="J26" s="28">
        <v>11</v>
      </c>
      <c r="K26" s="28" t="s">
        <v>34</v>
      </c>
    </row>
    <row r="27" spans="1:11" x14ac:dyDescent="0.25">
      <c r="A27" t="s">
        <v>159</v>
      </c>
      <c r="B27" t="s">
        <v>160</v>
      </c>
      <c r="C27" s="28" t="s">
        <v>147</v>
      </c>
      <c r="D27" s="28" t="s">
        <v>5</v>
      </c>
      <c r="E27" s="28" t="s">
        <v>5</v>
      </c>
      <c r="F27" s="28" t="s">
        <v>5</v>
      </c>
      <c r="G27" s="28" t="s">
        <v>5</v>
      </c>
      <c r="H27" s="28" t="s">
        <v>5</v>
      </c>
      <c r="I27" s="28" t="s">
        <v>122</v>
      </c>
      <c r="J27" s="28">
        <v>13</v>
      </c>
      <c r="K27" s="28" t="s">
        <v>34</v>
      </c>
    </row>
    <row r="28" spans="1:11" x14ac:dyDescent="0.25">
      <c r="A28" t="s">
        <v>197</v>
      </c>
      <c r="B28" t="s">
        <v>198</v>
      </c>
      <c r="C28" s="28" t="s">
        <v>147</v>
      </c>
      <c r="D28" s="28" t="s">
        <v>5</v>
      </c>
      <c r="E28" s="28" t="s">
        <v>5</v>
      </c>
      <c r="F28" s="28" t="s">
        <v>5</v>
      </c>
      <c r="G28" s="28" t="s">
        <v>5</v>
      </c>
      <c r="H28" s="28" t="s">
        <v>5</v>
      </c>
      <c r="I28" s="28" t="s">
        <v>122</v>
      </c>
      <c r="J28" s="28">
        <v>17</v>
      </c>
      <c r="K28" s="28" t="s">
        <v>34</v>
      </c>
    </row>
    <row r="29" spans="1:11" x14ac:dyDescent="0.25">
      <c r="A29" t="s">
        <v>199</v>
      </c>
      <c r="B29" t="s">
        <v>200</v>
      </c>
      <c r="C29" s="28" t="s">
        <v>147</v>
      </c>
      <c r="D29" s="28" t="s">
        <v>5</v>
      </c>
      <c r="E29" s="28" t="s">
        <v>5</v>
      </c>
      <c r="F29" s="28" t="s">
        <v>5</v>
      </c>
      <c r="G29" s="28" t="s">
        <v>5</v>
      </c>
      <c r="H29" s="28" t="s">
        <v>5</v>
      </c>
      <c r="I29" s="28" t="s">
        <v>122</v>
      </c>
      <c r="J29" s="28">
        <v>16</v>
      </c>
      <c r="K29" s="28" t="s">
        <v>34</v>
      </c>
    </row>
    <row r="30" spans="1:11" x14ac:dyDescent="0.25">
      <c r="A30" t="s">
        <v>201</v>
      </c>
      <c r="B30" t="s">
        <v>202</v>
      </c>
      <c r="C30" s="28" t="s">
        <v>147</v>
      </c>
      <c r="D30" s="28" t="s">
        <v>5</v>
      </c>
      <c r="E30" s="28" t="s">
        <v>5</v>
      </c>
      <c r="F30" s="28" t="s">
        <v>5</v>
      </c>
      <c r="G30" s="28" t="s">
        <v>5</v>
      </c>
      <c r="H30" s="28" t="s">
        <v>5</v>
      </c>
      <c r="I30" s="28" t="s">
        <v>122</v>
      </c>
      <c r="J30" s="28">
        <v>21</v>
      </c>
      <c r="K30" s="28" t="s">
        <v>34</v>
      </c>
    </row>
    <row r="31" spans="1:11" x14ac:dyDescent="0.25">
      <c r="A31" t="s">
        <v>161</v>
      </c>
      <c r="B31" t="s">
        <v>162</v>
      </c>
      <c r="C31" s="28" t="s">
        <v>147</v>
      </c>
      <c r="D31" s="28" t="s">
        <v>5</v>
      </c>
      <c r="E31" s="28" t="s">
        <v>5</v>
      </c>
      <c r="F31" s="28" t="s">
        <v>5</v>
      </c>
      <c r="G31" s="28" t="s">
        <v>5</v>
      </c>
      <c r="H31" s="28" t="s">
        <v>5</v>
      </c>
      <c r="I31" s="28" t="s">
        <v>122</v>
      </c>
      <c r="J31" s="28">
        <v>13</v>
      </c>
      <c r="K31" s="28" t="s">
        <v>34</v>
      </c>
    </row>
    <row r="32" spans="1:11" x14ac:dyDescent="0.25">
      <c r="A32" t="s">
        <v>203</v>
      </c>
      <c r="B32" t="s">
        <v>204</v>
      </c>
      <c r="C32" s="28" t="s">
        <v>147</v>
      </c>
      <c r="D32" s="28" t="s">
        <v>5</v>
      </c>
      <c r="E32" s="28" t="s">
        <v>5</v>
      </c>
      <c r="F32" s="28" t="s">
        <v>5</v>
      </c>
      <c r="G32" s="28" t="s">
        <v>5</v>
      </c>
      <c r="H32" s="28" t="s">
        <v>5</v>
      </c>
      <c r="I32" s="28" t="s">
        <v>122</v>
      </c>
      <c r="J32" s="28">
        <v>11</v>
      </c>
      <c r="K32" s="28" t="s">
        <v>34</v>
      </c>
    </row>
  </sheetData>
  <phoneticPr fontId="20" type="noConversion"/>
  <dataValidations count="1">
    <dataValidation type="list" allowBlank="1" showInputMessage="1" showErrorMessage="1" sqref="D6:I32" xr:uid="{310277DC-CD9F-4A53-90DA-4A4FC374E3ED}">
      <formula1>"Yes, No, NA"</formula1>
    </dataValidation>
  </dataValidations>
  <pageMargins left="0.7" right="0.7" top="0.75" bottom="0.75" header="0.3" footer="0.3"/>
  <pageSetup scale="28"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Tables'!$AB$3:$AB$5</xm:f>
          </x14:formula1>
          <xm:sqref>C6:C32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B78"/>
  <sheetViews>
    <sheetView workbookViewId="0">
      <selection activeCell="Q3" sqref="Q3"/>
    </sheetView>
  </sheetViews>
  <sheetFormatPr defaultRowHeight="15" x14ac:dyDescent="0.25"/>
  <cols>
    <col min="2" max="2" width="9.140625" style="14"/>
    <col min="3" max="3" width="35" customWidth="1"/>
    <col min="4" max="4" width="13.5703125" hidden="1" customWidth="1"/>
    <col min="5" max="5" width="14.140625" hidden="1" customWidth="1"/>
    <col min="6" max="9" width="0" hidden="1" customWidth="1"/>
    <col min="10" max="10" width="17.140625" hidden="1" customWidth="1"/>
    <col min="11" max="11" width="13.5703125" customWidth="1"/>
    <col min="13" max="13" width="13.85546875" customWidth="1"/>
    <col min="14" max="14" width="14.42578125" customWidth="1"/>
    <col min="15" max="15" width="14.140625" customWidth="1"/>
    <col min="16" max="16" width="38.85546875" customWidth="1"/>
    <col min="17" max="17" width="15.140625" customWidth="1"/>
    <col min="18" max="18" width="12.5703125" customWidth="1"/>
    <col min="19" max="19" width="16.140625" customWidth="1"/>
    <col min="20" max="20" width="14.85546875" customWidth="1"/>
    <col min="21" max="21" width="15.5703125" customWidth="1"/>
    <col min="22" max="22" width="18.5703125" customWidth="1"/>
    <col min="28" max="28" width="57.7109375" customWidth="1"/>
  </cols>
  <sheetData>
    <row r="1" spans="1:28" ht="15.75" x14ac:dyDescent="0.25">
      <c r="A1" s="70" t="s">
        <v>133</v>
      </c>
      <c r="C1" s="15" t="s">
        <v>29</v>
      </c>
      <c r="D1" s="129" t="s">
        <v>30</v>
      </c>
      <c r="E1" s="129"/>
      <c r="F1" s="130" t="s">
        <v>31</v>
      </c>
      <c r="G1" s="130"/>
      <c r="P1" s="15" t="s">
        <v>29</v>
      </c>
      <c r="Q1" s="74"/>
      <c r="R1" s="74"/>
      <c r="S1" s="74"/>
      <c r="T1" s="74"/>
      <c r="U1" s="74"/>
      <c r="V1" t="s">
        <v>140</v>
      </c>
    </row>
    <row r="2" spans="1:28" ht="60" x14ac:dyDescent="0.25">
      <c r="A2" t="s">
        <v>9</v>
      </c>
      <c r="B2" s="14" t="s">
        <v>10</v>
      </c>
      <c r="C2" t="s">
        <v>11</v>
      </c>
      <c r="D2" s="15" t="s">
        <v>26</v>
      </c>
      <c r="E2" s="15" t="s">
        <v>27</v>
      </c>
      <c r="F2" s="15" t="s">
        <v>26</v>
      </c>
      <c r="G2" s="15" t="s">
        <v>27</v>
      </c>
      <c r="H2" s="15" t="s">
        <v>28</v>
      </c>
      <c r="I2" s="15" t="s">
        <v>44</v>
      </c>
      <c r="J2" s="15" t="s">
        <v>45</v>
      </c>
      <c r="K2" s="15" t="s">
        <v>0</v>
      </c>
      <c r="L2" s="15" t="s">
        <v>46</v>
      </c>
      <c r="M2" s="15" t="s">
        <v>47</v>
      </c>
      <c r="N2" s="15" t="s">
        <v>48</v>
      </c>
      <c r="O2" s="19" t="s">
        <v>49</v>
      </c>
      <c r="P2" t="s">
        <v>11</v>
      </c>
      <c r="Q2" s="74" t="s">
        <v>134</v>
      </c>
      <c r="R2" s="74" t="s">
        <v>135</v>
      </c>
      <c r="S2" s="75" t="s">
        <v>138</v>
      </c>
      <c r="T2" s="75" t="s">
        <v>136</v>
      </c>
      <c r="U2" s="75" t="s">
        <v>137</v>
      </c>
      <c r="V2" s="76" t="s">
        <v>139</v>
      </c>
      <c r="AB2" s="86" t="s">
        <v>142</v>
      </c>
    </row>
    <row r="3" spans="1:28" x14ac:dyDescent="0.25">
      <c r="A3">
        <v>1</v>
      </c>
      <c r="B3" s="14">
        <v>1</v>
      </c>
      <c r="C3" t="s">
        <v>50</v>
      </c>
      <c r="D3" s="16"/>
      <c r="E3" s="16"/>
      <c r="F3" s="16"/>
      <c r="G3" s="16"/>
      <c r="H3" s="16"/>
      <c r="I3" s="16"/>
      <c r="J3" s="16"/>
      <c r="K3" s="77" t="str">
        <f>IF($C3='4. Board Level Worksheet'!$C$5,'4. Board Level Worksheet'!$C$18,"")</f>
        <v/>
      </c>
      <c r="L3" s="77" t="str">
        <f>IF($C3='4. Board Level Worksheet'!$C$5,'4. Board Level Worksheet'!$C$19,"")</f>
        <v/>
      </c>
      <c r="M3" s="79" t="str">
        <f>IF($C3='4. Board Level Worksheet'!$C$5,'4. Board Level Worksheet'!$C$21,"")</f>
        <v/>
      </c>
      <c r="N3" s="79" t="str">
        <f>IF($C3='4. Board Level Worksheet'!$C$5,'4. Board Level Worksheet'!$C$28,"")</f>
        <v/>
      </c>
      <c r="O3" s="79" t="str">
        <f>IF($C3='4. Board Level Worksheet'!$C$5,'4. Board Level Worksheet'!#REF!,"")</f>
        <v/>
      </c>
      <c r="P3" t="s">
        <v>50</v>
      </c>
      <c r="Q3" s="77">
        <v>0.29310000000000003</v>
      </c>
      <c r="R3" s="77">
        <v>0.29310000000000003</v>
      </c>
      <c r="S3" s="77">
        <v>0.161908</v>
      </c>
      <c r="T3" s="77">
        <v>1.7999999999999999E-2</v>
      </c>
      <c r="U3" s="78">
        <v>109</v>
      </c>
      <c r="V3" s="78">
        <f>U3*1000/1000000</f>
        <v>0.109</v>
      </c>
      <c r="AB3" s="85" t="s">
        <v>147</v>
      </c>
    </row>
    <row r="4" spans="1:28" x14ac:dyDescent="0.25">
      <c r="A4">
        <v>2</v>
      </c>
      <c r="B4" s="14">
        <v>2</v>
      </c>
      <c r="C4" t="s">
        <v>51</v>
      </c>
      <c r="D4" s="16"/>
      <c r="E4" s="16"/>
      <c r="F4" s="16"/>
      <c r="G4" s="16"/>
      <c r="H4" s="16"/>
      <c r="I4" s="16"/>
      <c r="J4" s="16"/>
      <c r="K4" s="77" t="str">
        <f>IF($C4='4. Board Level Worksheet'!$C$5,'4. Board Level Worksheet'!$C$18,"")</f>
        <v/>
      </c>
      <c r="L4" s="77" t="str">
        <f>IF($C4='4. Board Level Worksheet'!$C$5,'4. Board Level Worksheet'!$C$19,"")</f>
        <v/>
      </c>
      <c r="M4" s="79" t="str">
        <f>IF($C4='4. Board Level Worksheet'!$C$5,'4. Board Level Worksheet'!$C$21,"")</f>
        <v/>
      </c>
      <c r="N4" s="79" t="str">
        <f>IF($C4='4. Board Level Worksheet'!$C$5,'4. Board Level Worksheet'!$C$28,"")</f>
        <v/>
      </c>
      <c r="O4" s="79" t="str">
        <f>IF($C4='4. Board Level Worksheet'!$C$5,'4. Board Level Worksheet'!#REF!,"")</f>
        <v/>
      </c>
      <c r="P4" t="s">
        <v>51</v>
      </c>
      <c r="Q4" s="77">
        <v>0.41639999999999999</v>
      </c>
      <c r="R4" s="77">
        <v>0.41639999999999999</v>
      </c>
      <c r="S4" s="77">
        <v>0.17813799999999999</v>
      </c>
      <c r="T4" s="77">
        <v>2.8000000000000001E-2</v>
      </c>
      <c r="U4" s="78">
        <v>132</v>
      </c>
      <c r="V4" s="78">
        <f t="shared" ref="V4:V67" si="0">U4*1000/1000000</f>
        <v>0.13200000000000001</v>
      </c>
      <c r="AB4" s="85" t="s">
        <v>143</v>
      </c>
    </row>
    <row r="5" spans="1:28" x14ac:dyDescent="0.25">
      <c r="A5">
        <v>3</v>
      </c>
      <c r="B5" s="14">
        <v>3</v>
      </c>
      <c r="C5" t="s">
        <v>52</v>
      </c>
      <c r="D5" s="16"/>
      <c r="E5" s="16"/>
      <c r="F5" s="16"/>
      <c r="G5" s="16"/>
      <c r="H5" s="16"/>
      <c r="I5" s="16"/>
      <c r="J5" s="16"/>
      <c r="K5" s="77" t="str">
        <f>IF($C5='4. Board Level Worksheet'!$C$5,'4. Board Level Worksheet'!$C$18,"")</f>
        <v/>
      </c>
      <c r="L5" s="77" t="str">
        <f>IF($C5='4. Board Level Worksheet'!$C$5,'4. Board Level Worksheet'!$C$19,"")</f>
        <v/>
      </c>
      <c r="M5" s="79" t="str">
        <f>IF($C5='4. Board Level Worksheet'!$C$5,'4. Board Level Worksheet'!$C$21,"")</f>
        <v/>
      </c>
      <c r="N5" s="79" t="str">
        <f>IF($C5='4. Board Level Worksheet'!$C$5,'4. Board Level Worksheet'!$C$28,"")</f>
        <v/>
      </c>
      <c r="O5" s="79" t="str">
        <f>IF($C5='4. Board Level Worksheet'!$C$5,'4. Board Level Worksheet'!#REF!,"")</f>
        <v/>
      </c>
      <c r="P5" t="s">
        <v>52</v>
      </c>
      <c r="Q5" s="77">
        <v>0.4491</v>
      </c>
      <c r="R5" s="77">
        <v>0.4491</v>
      </c>
      <c r="S5" s="77">
        <v>0.20843600000000001</v>
      </c>
      <c r="T5" s="77">
        <v>3.4000000000000002E-2</v>
      </c>
      <c r="U5" s="78">
        <v>900</v>
      </c>
      <c r="V5" s="78">
        <f t="shared" si="0"/>
        <v>0.9</v>
      </c>
      <c r="AB5" s="85" t="s">
        <v>215</v>
      </c>
    </row>
    <row r="6" spans="1:28" x14ac:dyDescent="0.25">
      <c r="A6">
        <v>4</v>
      </c>
      <c r="B6" s="14">
        <v>4</v>
      </c>
      <c r="C6" t="s">
        <v>53</v>
      </c>
      <c r="D6" s="16"/>
      <c r="E6" s="16"/>
      <c r="F6" s="16"/>
      <c r="G6" s="16"/>
      <c r="H6" s="16"/>
      <c r="I6" s="16"/>
      <c r="J6" s="16"/>
      <c r="K6" s="77" t="str">
        <f>IF($C6='4. Board Level Worksheet'!$C$5,'4. Board Level Worksheet'!$C$18,"")</f>
        <v/>
      </c>
      <c r="L6" s="77" t="str">
        <f>IF($C6='4. Board Level Worksheet'!$C$5,'4. Board Level Worksheet'!$C$19,"")</f>
        <v/>
      </c>
      <c r="M6" s="79" t="str">
        <f>IF($C6='4. Board Level Worksheet'!$C$5,'4. Board Level Worksheet'!$C$21,"")</f>
        <v/>
      </c>
      <c r="N6" s="79" t="str">
        <f>IF($C6='4. Board Level Worksheet'!$C$5,'4. Board Level Worksheet'!$C$28,"")</f>
        <v/>
      </c>
      <c r="O6" s="79" t="str">
        <f>IF($C6='4. Board Level Worksheet'!$C$5,'4. Board Level Worksheet'!#REF!,"")</f>
        <v/>
      </c>
      <c r="P6" t="s">
        <v>53</v>
      </c>
      <c r="Q6" s="77">
        <v>0.35620000000000002</v>
      </c>
      <c r="R6" s="77">
        <v>0.35620000000000002</v>
      </c>
      <c r="S6" s="77">
        <v>0.172157</v>
      </c>
      <c r="T6" s="77">
        <v>2.3E-2</v>
      </c>
      <c r="U6" s="78">
        <v>181</v>
      </c>
      <c r="V6" s="78">
        <f t="shared" si="0"/>
        <v>0.18099999999999999</v>
      </c>
    </row>
    <row r="7" spans="1:28" x14ac:dyDescent="0.25">
      <c r="A7">
        <v>5</v>
      </c>
      <c r="B7" s="14" t="s">
        <v>32</v>
      </c>
      <c r="C7" t="s">
        <v>54</v>
      </c>
      <c r="D7" s="16"/>
      <c r="E7" s="16"/>
      <c r="F7" s="16"/>
      <c r="G7" s="16"/>
      <c r="H7" s="16"/>
      <c r="I7" s="16"/>
      <c r="J7" s="16"/>
      <c r="K7" s="77" t="str">
        <f>IF($C7='4. Board Level Worksheet'!$C$5,'4. Board Level Worksheet'!$C$18,"")</f>
        <v/>
      </c>
      <c r="L7" s="77" t="str">
        <f>IF($C7='4. Board Level Worksheet'!$C$5,'4. Board Level Worksheet'!$C$19,"")</f>
        <v/>
      </c>
      <c r="M7" s="79" t="str">
        <f>IF($C7='4. Board Level Worksheet'!$C$5,'4. Board Level Worksheet'!$C$21,"")</f>
        <v/>
      </c>
      <c r="N7" s="79" t="str">
        <f>IF($C7='4. Board Level Worksheet'!$C$5,'4. Board Level Worksheet'!$C$28,"")</f>
        <v/>
      </c>
      <c r="O7" s="79" t="str">
        <f>IF($C7='4. Board Level Worksheet'!$C$5,'4. Board Level Worksheet'!#REF!,"")</f>
        <v/>
      </c>
      <c r="P7" t="s">
        <v>54</v>
      </c>
      <c r="Q7" s="77">
        <v>0.1709</v>
      </c>
      <c r="R7" s="77">
        <v>0.1709</v>
      </c>
      <c r="S7" s="77">
        <v>0.101339</v>
      </c>
      <c r="T7" s="77">
        <v>1.2999999999999999E-2</v>
      </c>
      <c r="U7" s="78">
        <v>23</v>
      </c>
      <c r="V7" s="78">
        <f t="shared" si="0"/>
        <v>2.3E-2</v>
      </c>
    </row>
    <row r="8" spans="1:28" x14ac:dyDescent="0.25">
      <c r="A8">
        <v>6</v>
      </c>
      <c r="B8" s="14" t="s">
        <v>33</v>
      </c>
      <c r="C8" t="s">
        <v>55</v>
      </c>
      <c r="D8" s="16"/>
      <c r="E8" s="16"/>
      <c r="F8" s="16"/>
      <c r="G8" s="16"/>
      <c r="H8" s="16"/>
      <c r="I8" s="16"/>
      <c r="J8" s="16"/>
      <c r="K8" s="77" t="str">
        <f>IF($C8='4. Board Level Worksheet'!$C$5,'4. Board Level Worksheet'!$C$18,"")</f>
        <v/>
      </c>
      <c r="L8" s="77" t="str">
        <f>IF($C8='4. Board Level Worksheet'!$C$5,'4. Board Level Worksheet'!$C$19,"")</f>
        <v/>
      </c>
      <c r="M8" s="79" t="str">
        <f>IF($C8='4. Board Level Worksheet'!$C$5,'4. Board Level Worksheet'!$C$21,"")</f>
        <v/>
      </c>
      <c r="N8" s="79" t="str">
        <f>IF($C8='4. Board Level Worksheet'!$C$5,'4. Board Level Worksheet'!$C$28,"")</f>
        <v/>
      </c>
      <c r="O8" s="79" t="str">
        <f>IF($C8='4. Board Level Worksheet'!$C$5,'4. Board Level Worksheet'!#REF!,"")</f>
        <v/>
      </c>
      <c r="P8" t="s">
        <v>55</v>
      </c>
      <c r="Q8" s="77">
        <v>0.1114</v>
      </c>
      <c r="R8" s="77">
        <v>0.1114</v>
      </c>
      <c r="S8" s="77">
        <v>5.1128E-2</v>
      </c>
      <c r="T8" s="77">
        <v>8.0000000000000002E-3</v>
      </c>
      <c r="U8" s="78">
        <v>19</v>
      </c>
      <c r="V8" s="78">
        <f t="shared" si="0"/>
        <v>1.9E-2</v>
      </c>
    </row>
    <row r="9" spans="1:28" x14ac:dyDescent="0.25">
      <c r="A9">
        <v>7</v>
      </c>
      <c r="B9" s="14" t="s">
        <v>34</v>
      </c>
      <c r="C9" t="s">
        <v>56</v>
      </c>
      <c r="D9" s="16"/>
      <c r="E9" s="16"/>
      <c r="F9" s="16"/>
      <c r="G9" s="16"/>
      <c r="H9" s="16"/>
      <c r="I9" s="16"/>
      <c r="J9" s="16"/>
      <c r="K9" s="77">
        <f>IF($C9='4. Board Level Worksheet'!$C$5,'4. Board Level Worksheet'!$C$18,"")</f>
        <v>2.7050348770000001</v>
      </c>
      <c r="L9" s="77">
        <f>IF($C9='4. Board Level Worksheet'!$C$5,'4. Board Level Worksheet'!$C$19,"")</f>
        <v>0.190024</v>
      </c>
      <c r="M9" s="79">
        <f>IF($C9='4. Board Level Worksheet'!$C$5,'4. Board Level Worksheet'!$C$21,"")</f>
        <v>13</v>
      </c>
      <c r="N9" s="79">
        <f>IF($C9='4. Board Level Worksheet'!$C$5,'4. Board Level Worksheet'!$C$28,"")</f>
        <v>374</v>
      </c>
      <c r="O9" s="79" t="e">
        <f>IF($C9='4. Board Level Worksheet'!$C$5,'4. Board Level Worksheet'!#REF!,"")</f>
        <v>#REF!</v>
      </c>
      <c r="P9" t="s">
        <v>56</v>
      </c>
      <c r="Q9" s="77">
        <v>0.29380000000000001</v>
      </c>
      <c r="R9" s="77">
        <v>0.29380000000000001</v>
      </c>
      <c r="S9" s="77">
        <v>0.122324</v>
      </c>
      <c r="T9" s="77">
        <v>0.02</v>
      </c>
      <c r="U9" s="78">
        <v>26</v>
      </c>
      <c r="V9" s="78">
        <f t="shared" si="0"/>
        <v>2.5999999999999999E-2</v>
      </c>
    </row>
    <row r="10" spans="1:28" x14ac:dyDescent="0.25">
      <c r="A10">
        <v>8</v>
      </c>
      <c r="B10" s="14" t="s">
        <v>35</v>
      </c>
      <c r="C10" t="s">
        <v>57</v>
      </c>
      <c r="D10" s="16"/>
      <c r="E10" s="16"/>
      <c r="F10" s="16"/>
      <c r="G10" s="16"/>
      <c r="H10" s="16"/>
      <c r="I10" s="16"/>
      <c r="J10" s="16"/>
      <c r="K10" s="77" t="str">
        <f>IF($C10='4. Board Level Worksheet'!$C$5,'4. Board Level Worksheet'!$C$18,"")</f>
        <v/>
      </c>
      <c r="L10" s="77" t="str">
        <f>IF($C10='4. Board Level Worksheet'!$C$5,'4. Board Level Worksheet'!$C$19,"")</f>
        <v/>
      </c>
      <c r="M10" s="79" t="str">
        <f>IF($C10='4. Board Level Worksheet'!$C$5,'4. Board Level Worksheet'!$C$21,"")</f>
        <v/>
      </c>
      <c r="N10" s="79" t="str">
        <f>IF($C10='4. Board Level Worksheet'!$C$5,'4. Board Level Worksheet'!$C$28,"")</f>
        <v/>
      </c>
      <c r="O10" s="79" t="str">
        <f>IF($C10='4. Board Level Worksheet'!$C$5,'4. Board Level Worksheet'!#REF!,"")</f>
        <v/>
      </c>
      <c r="P10" t="s">
        <v>57</v>
      </c>
      <c r="Q10" s="77">
        <v>0.1482</v>
      </c>
      <c r="R10" s="77">
        <v>0.1482</v>
      </c>
      <c r="S10" s="77">
        <v>6.2121000000000003E-2</v>
      </c>
      <c r="T10" s="77">
        <v>6.0000000000000001E-3</v>
      </c>
      <c r="U10" s="78">
        <v>10</v>
      </c>
      <c r="V10" s="78">
        <f t="shared" si="0"/>
        <v>0.01</v>
      </c>
    </row>
    <row r="11" spans="1:28" x14ac:dyDescent="0.25">
      <c r="A11">
        <v>9</v>
      </c>
      <c r="B11" s="14">
        <v>7</v>
      </c>
      <c r="C11" t="s">
        <v>58</v>
      </c>
      <c r="D11" s="16"/>
      <c r="E11" s="16"/>
      <c r="F11" s="16"/>
      <c r="G11" s="16"/>
      <c r="H11" s="16"/>
      <c r="I11" s="16"/>
      <c r="J11" s="16"/>
      <c r="K11" s="77" t="str">
        <f>IF($C11='4. Board Level Worksheet'!$C$5,'4. Board Level Worksheet'!$C$18,"")</f>
        <v/>
      </c>
      <c r="L11" s="77" t="str">
        <f>IF($C11='4. Board Level Worksheet'!$C$5,'4. Board Level Worksheet'!$C$19,"")</f>
        <v/>
      </c>
      <c r="M11" s="79" t="str">
        <f>IF($C11='4. Board Level Worksheet'!$C$5,'4. Board Level Worksheet'!$C$21,"")</f>
        <v/>
      </c>
      <c r="N11" s="79" t="str">
        <f>IF($C11='4. Board Level Worksheet'!$C$5,'4. Board Level Worksheet'!$C$28,"")</f>
        <v/>
      </c>
      <c r="O11" s="79" t="str">
        <f>IF($C11='4. Board Level Worksheet'!$C$5,'4. Board Level Worksheet'!#REF!,"")</f>
        <v/>
      </c>
      <c r="P11" t="s">
        <v>58</v>
      </c>
      <c r="Q11" s="77">
        <v>0.45279999999999998</v>
      </c>
      <c r="R11" s="77">
        <v>0.45279999999999998</v>
      </c>
      <c r="S11" s="77">
        <v>0.26430500000000001</v>
      </c>
      <c r="T11" s="77">
        <v>4.4999999999999998E-2</v>
      </c>
      <c r="U11" s="78">
        <v>103</v>
      </c>
      <c r="V11" s="78">
        <f t="shared" si="0"/>
        <v>0.10299999999999999</v>
      </c>
    </row>
    <row r="12" spans="1:28" x14ac:dyDescent="0.25">
      <c r="A12">
        <v>10</v>
      </c>
      <c r="B12" s="14">
        <v>8</v>
      </c>
      <c r="C12" t="s">
        <v>59</v>
      </c>
      <c r="D12" s="16"/>
      <c r="E12" s="16"/>
      <c r="F12" s="16"/>
      <c r="G12" s="16"/>
      <c r="H12" s="16"/>
      <c r="I12" s="16"/>
      <c r="J12" s="16"/>
      <c r="K12" s="77" t="str">
        <f>IF($C12='4. Board Level Worksheet'!$C$5,'4. Board Level Worksheet'!$C$18,"")</f>
        <v/>
      </c>
      <c r="L12" s="77" t="str">
        <f>IF($C12='4. Board Level Worksheet'!$C$5,'4. Board Level Worksheet'!$C$19,"")</f>
        <v/>
      </c>
      <c r="M12" s="79" t="str">
        <f>IF($C12='4. Board Level Worksheet'!$C$5,'4. Board Level Worksheet'!$C$21,"")</f>
        <v/>
      </c>
      <c r="N12" s="79" t="str">
        <f>IF($C12='4. Board Level Worksheet'!$C$5,'4. Board Level Worksheet'!$C$28,"")</f>
        <v/>
      </c>
      <c r="O12" s="79" t="str">
        <f>IF($C12='4. Board Level Worksheet'!$C$5,'4. Board Level Worksheet'!#REF!,"")</f>
        <v/>
      </c>
      <c r="P12" t="s">
        <v>59</v>
      </c>
      <c r="Q12" s="77">
        <v>0.40289999999999998</v>
      </c>
      <c r="R12" s="77">
        <v>0.40289999999999998</v>
      </c>
      <c r="S12" s="77">
        <v>0.25623600000000002</v>
      </c>
      <c r="T12" s="77">
        <v>3.4000000000000002E-2</v>
      </c>
      <c r="U12" s="78">
        <v>62</v>
      </c>
      <c r="V12" s="78">
        <f t="shared" si="0"/>
        <v>6.2E-2</v>
      </c>
    </row>
    <row r="13" spans="1:28" x14ac:dyDescent="0.25">
      <c r="A13">
        <v>11</v>
      </c>
      <c r="B13" s="14">
        <v>9</v>
      </c>
      <c r="C13" t="s">
        <v>60</v>
      </c>
      <c r="D13" s="16"/>
      <c r="E13" s="16"/>
      <c r="F13" s="16"/>
      <c r="G13" s="16"/>
      <c r="H13" s="16"/>
      <c r="I13" s="16"/>
      <c r="J13" s="16"/>
      <c r="K13" s="77" t="str">
        <f>IF($C13='4. Board Level Worksheet'!$C$5,'4. Board Level Worksheet'!$C$18,"")</f>
        <v/>
      </c>
      <c r="L13" s="77" t="str">
        <f>IF($C13='4. Board Level Worksheet'!$C$5,'4. Board Level Worksheet'!$C$19,"")</f>
        <v/>
      </c>
      <c r="M13" s="79" t="str">
        <f>IF($C13='4. Board Level Worksheet'!$C$5,'4. Board Level Worksheet'!$C$21,"")</f>
        <v/>
      </c>
      <c r="N13" s="79" t="str">
        <f>IF($C13='4. Board Level Worksheet'!$C$5,'4. Board Level Worksheet'!$C$28,"")</f>
        <v/>
      </c>
      <c r="O13" s="79" t="str">
        <f>IF($C13='4. Board Level Worksheet'!$C$5,'4. Board Level Worksheet'!#REF!,"")</f>
        <v/>
      </c>
      <c r="P13" t="s">
        <v>60</v>
      </c>
      <c r="Q13" s="77">
        <v>0.84640000000000004</v>
      </c>
      <c r="R13" s="77">
        <v>0.84640000000000004</v>
      </c>
      <c r="S13" s="77">
        <v>0.48300799999999999</v>
      </c>
      <c r="T13" s="77">
        <v>7.1999999999999995E-2</v>
      </c>
      <c r="U13" s="78">
        <v>491</v>
      </c>
      <c r="V13" s="78">
        <f t="shared" si="0"/>
        <v>0.49099999999999999</v>
      </c>
    </row>
    <row r="14" spans="1:28" x14ac:dyDescent="0.25">
      <c r="A14">
        <v>12</v>
      </c>
      <c r="B14" s="14">
        <v>10</v>
      </c>
      <c r="C14" t="s">
        <v>61</v>
      </c>
      <c r="D14" s="16"/>
      <c r="E14" s="16"/>
      <c r="F14" s="16"/>
      <c r="G14" s="16"/>
      <c r="H14" s="16"/>
      <c r="I14" s="16"/>
      <c r="J14" s="16"/>
      <c r="K14" s="77" t="str">
        <f>IF($C14='4. Board Level Worksheet'!$C$5,'4. Board Level Worksheet'!$C$18,"")</f>
        <v/>
      </c>
      <c r="L14" s="77" t="str">
        <f>IF($C14='4. Board Level Worksheet'!$C$5,'4. Board Level Worksheet'!$C$19,"")</f>
        <v/>
      </c>
      <c r="M14" s="79" t="str">
        <f>IF($C14='4. Board Level Worksheet'!$C$5,'4. Board Level Worksheet'!$C$21,"")</f>
        <v/>
      </c>
      <c r="N14" s="79" t="str">
        <f>IF($C14='4. Board Level Worksheet'!$C$5,'4. Board Level Worksheet'!$C$28,"")</f>
        <v/>
      </c>
      <c r="O14" s="79" t="str">
        <f>IF($C14='4. Board Level Worksheet'!$C$5,'4. Board Level Worksheet'!#REF!,"")</f>
        <v/>
      </c>
      <c r="P14" t="s">
        <v>61</v>
      </c>
      <c r="Q14" s="77">
        <v>0.6784</v>
      </c>
      <c r="R14" s="77">
        <v>0.6784</v>
      </c>
      <c r="S14" s="77">
        <v>0.32154700000000003</v>
      </c>
      <c r="T14" s="77">
        <v>5.0999999999999997E-2</v>
      </c>
      <c r="U14" s="78">
        <v>320</v>
      </c>
      <c r="V14" s="78">
        <f t="shared" si="0"/>
        <v>0.32</v>
      </c>
    </row>
    <row r="15" spans="1:28" x14ac:dyDescent="0.25">
      <c r="A15">
        <v>13</v>
      </c>
      <c r="B15" s="14">
        <v>11</v>
      </c>
      <c r="C15" t="s">
        <v>62</v>
      </c>
      <c r="D15" s="16"/>
      <c r="E15" s="16"/>
      <c r="F15" s="16"/>
      <c r="G15" s="16"/>
      <c r="H15" s="16"/>
      <c r="I15" s="16"/>
      <c r="J15" s="16"/>
      <c r="K15" s="77" t="str">
        <f>IF($C15='4. Board Level Worksheet'!$C$5,'4. Board Level Worksheet'!$C$18,"")</f>
        <v/>
      </c>
      <c r="L15" s="77" t="str">
        <f>IF($C15='4. Board Level Worksheet'!$C$5,'4. Board Level Worksheet'!$C$19,"")</f>
        <v/>
      </c>
      <c r="M15" s="79" t="str">
        <f>IF($C15='4. Board Level Worksheet'!$C$5,'4. Board Level Worksheet'!$C$21,"")</f>
        <v/>
      </c>
      <c r="N15" s="79" t="str">
        <f>IF($C15='4. Board Level Worksheet'!$C$5,'4. Board Level Worksheet'!$C$28,"")</f>
        <v/>
      </c>
      <c r="O15" s="79" t="str">
        <f>IF($C15='4. Board Level Worksheet'!$C$5,'4. Board Level Worksheet'!#REF!,"")</f>
        <v/>
      </c>
      <c r="P15" t="s">
        <v>62</v>
      </c>
      <c r="Q15" s="77">
        <v>1.8102</v>
      </c>
      <c r="R15" s="77">
        <v>1.8102</v>
      </c>
      <c r="S15" s="77">
        <v>1.146633</v>
      </c>
      <c r="T15" s="77">
        <v>0.20100000000000001</v>
      </c>
      <c r="U15" s="78">
        <v>630</v>
      </c>
      <c r="V15" s="78">
        <f t="shared" si="0"/>
        <v>0.63</v>
      </c>
    </row>
    <row r="16" spans="1:28" x14ac:dyDescent="0.25">
      <c r="A16">
        <v>14</v>
      </c>
      <c r="B16" s="14">
        <v>12</v>
      </c>
      <c r="C16" t="s">
        <v>63</v>
      </c>
      <c r="D16" s="16"/>
      <c r="E16" s="16"/>
      <c r="F16" s="16"/>
      <c r="G16" s="16"/>
      <c r="H16" s="16"/>
      <c r="I16" s="16"/>
      <c r="J16" s="16"/>
      <c r="K16" s="77" t="str">
        <f>IF($C16='4. Board Level Worksheet'!$C$5,'4. Board Level Worksheet'!$C$18,"")</f>
        <v/>
      </c>
      <c r="L16" s="77" t="str">
        <f>IF($C16='4. Board Level Worksheet'!$C$5,'4. Board Level Worksheet'!$C$19,"")</f>
        <v/>
      </c>
      <c r="M16" s="79" t="str">
        <f>IF($C16='4. Board Level Worksheet'!$C$5,'4. Board Level Worksheet'!$C$21,"")</f>
        <v/>
      </c>
      <c r="N16" s="79" t="str">
        <f>IF($C16='4. Board Level Worksheet'!$C$5,'4. Board Level Worksheet'!$C$28,"")</f>
        <v/>
      </c>
      <c r="O16" s="79" t="str">
        <f>IF($C16='4. Board Level Worksheet'!$C$5,'4. Board Level Worksheet'!#REF!,"")</f>
        <v/>
      </c>
      <c r="P16" t="s">
        <v>63</v>
      </c>
      <c r="Q16" s="77">
        <v>6.9185999999999996</v>
      </c>
      <c r="R16" s="77">
        <v>6.9185999999999996</v>
      </c>
      <c r="S16" s="77">
        <v>3.721149</v>
      </c>
      <c r="T16" s="77">
        <v>0.52700000000000002</v>
      </c>
      <c r="U16" s="78">
        <v>648</v>
      </c>
      <c r="V16" s="78">
        <f t="shared" si="0"/>
        <v>0.64800000000000002</v>
      </c>
    </row>
    <row r="17" spans="1:22" x14ac:dyDescent="0.25">
      <c r="A17">
        <v>15</v>
      </c>
      <c r="B17" s="14">
        <v>13</v>
      </c>
      <c r="C17" t="s">
        <v>64</v>
      </c>
      <c r="D17" s="16"/>
      <c r="E17" s="16"/>
      <c r="F17" s="16"/>
      <c r="G17" s="16"/>
      <c r="H17" s="16"/>
      <c r="I17" s="16"/>
      <c r="J17" s="16"/>
      <c r="K17" s="77" t="str">
        <f>IF($C17='4. Board Level Worksheet'!$C$5,'4. Board Level Worksheet'!$C$18,"")</f>
        <v/>
      </c>
      <c r="L17" s="77" t="str">
        <f>IF($C17='4. Board Level Worksheet'!$C$5,'4. Board Level Worksheet'!$C$19,"")</f>
        <v/>
      </c>
      <c r="M17" s="79" t="str">
        <f>IF($C17='4. Board Level Worksheet'!$C$5,'4. Board Level Worksheet'!$C$21,"")</f>
        <v/>
      </c>
      <c r="N17" s="79" t="str">
        <f>IF($C17='4. Board Level Worksheet'!$C$5,'4. Board Level Worksheet'!$C$28,"")</f>
        <v/>
      </c>
      <c r="O17" s="79" t="str">
        <f>IF($C17='4. Board Level Worksheet'!$C$5,'4. Board Level Worksheet'!#REF!,"")</f>
        <v/>
      </c>
      <c r="P17" t="s">
        <v>64</v>
      </c>
      <c r="Q17" s="77">
        <v>1.4395</v>
      </c>
      <c r="R17" s="77">
        <v>1.4395</v>
      </c>
      <c r="S17" s="77">
        <v>0.99995500000000004</v>
      </c>
      <c r="T17" s="77">
        <v>0.17100000000000001</v>
      </c>
      <c r="U17" s="78">
        <v>311</v>
      </c>
      <c r="V17" s="78">
        <f t="shared" si="0"/>
        <v>0.311</v>
      </c>
    </row>
    <row r="18" spans="1:22" x14ac:dyDescent="0.25">
      <c r="A18">
        <v>16</v>
      </c>
      <c r="B18" s="14">
        <v>14</v>
      </c>
      <c r="C18" t="s">
        <v>65</v>
      </c>
      <c r="D18" s="16"/>
      <c r="E18" s="16"/>
      <c r="F18" s="16"/>
      <c r="G18" s="16"/>
      <c r="H18" s="16"/>
      <c r="I18" s="16"/>
      <c r="J18" s="16"/>
      <c r="K18" s="77" t="str">
        <f>IF($C18='4. Board Level Worksheet'!$C$5,'4. Board Level Worksheet'!$C$18,"")</f>
        <v/>
      </c>
      <c r="L18" s="77" t="str">
        <f>IF($C18='4. Board Level Worksheet'!$C$5,'4. Board Level Worksheet'!$C$19,"")</f>
        <v/>
      </c>
      <c r="M18" s="79" t="str">
        <f>IF($C18='4. Board Level Worksheet'!$C$5,'4. Board Level Worksheet'!$C$21,"")</f>
        <v/>
      </c>
      <c r="N18" s="79" t="str">
        <f>IF($C18='4. Board Level Worksheet'!$C$5,'4. Board Level Worksheet'!$C$28,"")</f>
        <v/>
      </c>
      <c r="O18" s="79" t="str">
        <f>IF($C18='4. Board Level Worksheet'!$C$5,'4. Board Level Worksheet'!#REF!,"")</f>
        <v/>
      </c>
      <c r="P18" t="s">
        <v>65</v>
      </c>
      <c r="Q18" s="77">
        <v>0.88219999999999998</v>
      </c>
      <c r="R18" s="77">
        <v>0.88219999999999998</v>
      </c>
      <c r="S18" s="77">
        <v>0.47901700000000003</v>
      </c>
      <c r="T18" s="77">
        <v>7.8E-2</v>
      </c>
      <c r="U18" s="78">
        <v>933</v>
      </c>
      <c r="V18" s="78">
        <f t="shared" si="0"/>
        <v>0.93300000000000005</v>
      </c>
    </row>
    <row r="19" spans="1:22" x14ac:dyDescent="0.25">
      <c r="A19">
        <v>17</v>
      </c>
      <c r="B19" s="14">
        <v>15</v>
      </c>
      <c r="C19" t="s">
        <v>66</v>
      </c>
      <c r="D19" s="16"/>
      <c r="E19" s="16"/>
      <c r="F19" s="16"/>
      <c r="G19" s="16"/>
      <c r="H19" s="16"/>
      <c r="I19" s="16"/>
      <c r="J19" s="16"/>
      <c r="K19" s="77" t="str">
        <f>IF($C19='4. Board Level Worksheet'!$C$5,'4. Board Level Worksheet'!$C$18,"")</f>
        <v/>
      </c>
      <c r="L19" s="77" t="str">
        <f>IF($C19='4. Board Level Worksheet'!$C$5,'4. Board Level Worksheet'!$C$19,"")</f>
        <v/>
      </c>
      <c r="M19" s="79" t="str">
        <f>IF($C19='4. Board Level Worksheet'!$C$5,'4. Board Level Worksheet'!$C$21,"")</f>
        <v/>
      </c>
      <c r="N19" s="79" t="str">
        <f>IF($C19='4. Board Level Worksheet'!$C$5,'4. Board Level Worksheet'!$C$28,"")</f>
        <v/>
      </c>
      <c r="O19" s="79" t="str">
        <f>IF($C19='4. Board Level Worksheet'!$C$5,'4. Board Level Worksheet'!#REF!,"")</f>
        <v/>
      </c>
      <c r="P19" t="s">
        <v>66</v>
      </c>
      <c r="Q19" s="77">
        <v>0.53200000000000003</v>
      </c>
      <c r="R19" s="77">
        <v>0.53200000000000003</v>
      </c>
      <c r="S19" s="77">
        <v>0.26747199999999999</v>
      </c>
      <c r="T19" s="77">
        <v>3.5000000000000003E-2</v>
      </c>
      <c r="U19" s="78">
        <v>768</v>
      </c>
      <c r="V19" s="78">
        <f t="shared" si="0"/>
        <v>0.76800000000000002</v>
      </c>
    </row>
    <row r="20" spans="1:22" x14ac:dyDescent="0.25">
      <c r="A20">
        <v>18</v>
      </c>
      <c r="B20" s="14">
        <v>16</v>
      </c>
      <c r="C20" t="s">
        <v>67</v>
      </c>
      <c r="D20" s="16"/>
      <c r="E20" s="16"/>
      <c r="F20" s="16"/>
      <c r="G20" s="16"/>
      <c r="H20" s="16"/>
      <c r="I20" s="16"/>
      <c r="J20" s="16"/>
      <c r="K20" s="77" t="str">
        <f>IF($C20='4. Board Level Worksheet'!$C$5,'4. Board Level Worksheet'!$C$18,"")</f>
        <v/>
      </c>
      <c r="L20" s="77" t="str">
        <f>IF($C20='4. Board Level Worksheet'!$C$5,'4. Board Level Worksheet'!$C$19,"")</f>
        <v/>
      </c>
      <c r="M20" s="79" t="str">
        <f>IF($C20='4. Board Level Worksheet'!$C$5,'4. Board Level Worksheet'!$C$21,"")</f>
        <v/>
      </c>
      <c r="N20" s="79" t="str">
        <f>IF($C20='4. Board Level Worksheet'!$C$5,'4. Board Level Worksheet'!$C$28,"")</f>
        <v/>
      </c>
      <c r="O20" s="79" t="str">
        <f>IF($C20='4. Board Level Worksheet'!$C$5,'4. Board Level Worksheet'!#REF!,"")</f>
        <v/>
      </c>
      <c r="P20" t="s">
        <v>67</v>
      </c>
      <c r="Q20" s="77">
        <v>2.5880000000000001</v>
      </c>
      <c r="R20" s="77">
        <v>2.5880000000000001</v>
      </c>
      <c r="S20" s="77">
        <v>1.6960470000000001</v>
      </c>
      <c r="T20" s="77">
        <v>0.28199999999999997</v>
      </c>
      <c r="U20" s="78">
        <v>497</v>
      </c>
      <c r="V20" s="78">
        <f t="shared" si="0"/>
        <v>0.497</v>
      </c>
    </row>
    <row r="21" spans="1:22" x14ac:dyDescent="0.25">
      <c r="A21">
        <v>19</v>
      </c>
      <c r="B21" s="14">
        <v>17</v>
      </c>
      <c r="C21" t="s">
        <v>68</v>
      </c>
      <c r="D21" s="16"/>
      <c r="E21" s="16"/>
      <c r="F21" s="16"/>
      <c r="G21" s="16"/>
      <c r="H21" s="16"/>
      <c r="I21" s="16"/>
      <c r="J21" s="16"/>
      <c r="K21" s="77" t="str">
        <f>IF($C21='4. Board Level Worksheet'!$C$5,'4. Board Level Worksheet'!$C$18,"")</f>
        <v/>
      </c>
      <c r="L21" s="77" t="str">
        <f>IF($C21='4. Board Level Worksheet'!$C$5,'4. Board Level Worksheet'!$C$19,"")</f>
        <v/>
      </c>
      <c r="M21" s="79" t="str">
        <f>IF($C21='4. Board Level Worksheet'!$C$5,'4. Board Level Worksheet'!$C$21,"")</f>
        <v/>
      </c>
      <c r="N21" s="79" t="str">
        <f>IF($C21='4. Board Level Worksheet'!$C$5,'4. Board Level Worksheet'!$C$28,"")</f>
        <v/>
      </c>
      <c r="O21" s="79" t="str">
        <f>IF($C21='4. Board Level Worksheet'!$C$5,'4. Board Level Worksheet'!#REF!,"")</f>
        <v/>
      </c>
      <c r="P21" t="s">
        <v>68</v>
      </c>
      <c r="Q21" s="77">
        <v>1.0784</v>
      </c>
      <c r="R21" s="77">
        <v>1.0784</v>
      </c>
      <c r="S21" s="77">
        <v>0.71854300000000004</v>
      </c>
      <c r="T21" s="77">
        <v>0.123</v>
      </c>
      <c r="U21" s="78">
        <v>149</v>
      </c>
      <c r="V21" s="78">
        <f t="shared" si="0"/>
        <v>0.14899999999999999</v>
      </c>
    </row>
    <row r="22" spans="1:22" x14ac:dyDescent="0.25">
      <c r="A22">
        <v>20</v>
      </c>
      <c r="B22" s="14">
        <v>18</v>
      </c>
      <c r="C22" t="s">
        <v>69</v>
      </c>
      <c r="D22" s="16"/>
      <c r="E22" s="16"/>
      <c r="F22" s="16"/>
      <c r="G22" s="16"/>
      <c r="H22" s="16"/>
      <c r="I22" s="16"/>
      <c r="J22" s="16"/>
      <c r="K22" s="77" t="str">
        <f>IF($C22='4. Board Level Worksheet'!$C$5,'4. Board Level Worksheet'!$C$18,"")</f>
        <v/>
      </c>
      <c r="L22" s="77" t="str">
        <f>IF($C22='4. Board Level Worksheet'!$C$5,'4. Board Level Worksheet'!$C$19,"")</f>
        <v/>
      </c>
      <c r="M22" s="79" t="str">
        <f>IF($C22='4. Board Level Worksheet'!$C$5,'4. Board Level Worksheet'!$C$21,"")</f>
        <v/>
      </c>
      <c r="N22" s="79" t="str">
        <f>IF($C22='4. Board Level Worksheet'!$C$5,'4. Board Level Worksheet'!$C$28,"")</f>
        <v/>
      </c>
      <c r="O22" s="79" t="str">
        <f>IF($C22='4. Board Level Worksheet'!$C$5,'4. Board Level Worksheet'!#REF!,"")</f>
        <v/>
      </c>
      <c r="P22" t="s">
        <v>69</v>
      </c>
      <c r="Q22" s="77">
        <v>0.84499999999999997</v>
      </c>
      <c r="R22" s="77">
        <v>0.84499999999999997</v>
      </c>
      <c r="S22" s="77">
        <v>0.48560799999999998</v>
      </c>
      <c r="T22" s="77">
        <v>9.0999999999999998E-2</v>
      </c>
      <c r="U22" s="78">
        <v>262</v>
      </c>
      <c r="V22" s="78">
        <f t="shared" si="0"/>
        <v>0.26200000000000001</v>
      </c>
    </row>
    <row r="23" spans="1:22" x14ac:dyDescent="0.25">
      <c r="A23">
        <v>21</v>
      </c>
      <c r="B23" s="14">
        <v>19</v>
      </c>
      <c r="C23" t="s">
        <v>70</v>
      </c>
      <c r="D23" s="16"/>
      <c r="E23" s="16"/>
      <c r="F23" s="16"/>
      <c r="G23" s="16"/>
      <c r="H23" s="16"/>
      <c r="I23" s="16"/>
      <c r="J23" s="16"/>
      <c r="K23" s="77" t="str">
        <f>IF($C23='4. Board Level Worksheet'!$C$5,'4. Board Level Worksheet'!$C$18,"")</f>
        <v/>
      </c>
      <c r="L23" s="77" t="str">
        <f>IF($C23='4. Board Level Worksheet'!$C$5,'4. Board Level Worksheet'!$C$19,"")</f>
        <v/>
      </c>
      <c r="M23" s="79" t="str">
        <f>IF($C23='4. Board Level Worksheet'!$C$5,'4. Board Level Worksheet'!$C$21,"")</f>
        <v/>
      </c>
      <c r="N23" s="79" t="str">
        <f>IF($C23='4. Board Level Worksheet'!$C$5,'4. Board Level Worksheet'!$C$28,"")</f>
        <v/>
      </c>
      <c r="O23" s="79" t="str">
        <f>IF($C23='4. Board Level Worksheet'!$C$5,'4. Board Level Worksheet'!#REF!,"")</f>
        <v/>
      </c>
      <c r="P23" t="s">
        <v>70</v>
      </c>
      <c r="Q23" s="77">
        <v>2.9912999999999998</v>
      </c>
      <c r="R23" s="77">
        <v>2.9912999999999998</v>
      </c>
      <c r="S23" s="77">
        <v>2.0338720000000001</v>
      </c>
      <c r="T23" s="77">
        <v>0.41699999999999998</v>
      </c>
      <c r="U23" s="78">
        <v>1462</v>
      </c>
      <c r="V23" s="78">
        <f t="shared" si="0"/>
        <v>1.462</v>
      </c>
    </row>
    <row r="24" spans="1:22" x14ac:dyDescent="0.25">
      <c r="A24">
        <v>22</v>
      </c>
      <c r="B24" s="14">
        <v>20</v>
      </c>
      <c r="C24" t="s">
        <v>71</v>
      </c>
      <c r="D24" s="16"/>
      <c r="E24" s="16"/>
      <c r="F24" s="16"/>
      <c r="G24" s="16"/>
      <c r="H24" s="16"/>
      <c r="I24" s="16"/>
      <c r="J24" s="16"/>
      <c r="K24" s="77" t="str">
        <f>IF($C24='4. Board Level Worksheet'!$C$5,'4. Board Level Worksheet'!$C$18,"")</f>
        <v/>
      </c>
      <c r="L24" s="77" t="str">
        <f>IF($C24='4. Board Level Worksheet'!$C$5,'4. Board Level Worksheet'!$C$19,"")</f>
        <v/>
      </c>
      <c r="M24" s="79" t="str">
        <f>IF($C24='4. Board Level Worksheet'!$C$5,'4. Board Level Worksheet'!$C$21,"")</f>
        <v/>
      </c>
      <c r="N24" s="79" t="str">
        <f>IF($C24='4. Board Level Worksheet'!$C$5,'4. Board Level Worksheet'!$C$28,"")</f>
        <v/>
      </c>
      <c r="O24" s="79" t="str">
        <f>IF($C24='4. Board Level Worksheet'!$C$5,'4. Board Level Worksheet'!#REF!,"")</f>
        <v/>
      </c>
      <c r="P24" t="s">
        <v>71</v>
      </c>
      <c r="Q24" s="77">
        <v>1.2395</v>
      </c>
      <c r="R24" s="77">
        <v>1.2395</v>
      </c>
      <c r="S24" s="77">
        <v>0.88417500000000004</v>
      </c>
      <c r="T24" s="77">
        <v>0.155</v>
      </c>
      <c r="U24" s="78">
        <v>1045</v>
      </c>
      <c r="V24" s="78">
        <f t="shared" si="0"/>
        <v>1.0449999999999999</v>
      </c>
    </row>
    <row r="25" spans="1:22" x14ac:dyDescent="0.25">
      <c r="A25">
        <v>23</v>
      </c>
      <c r="B25" s="14">
        <v>21</v>
      </c>
      <c r="C25" t="s">
        <v>72</v>
      </c>
      <c r="D25" s="16"/>
      <c r="E25" s="16"/>
      <c r="F25" s="16"/>
      <c r="G25" s="16"/>
      <c r="H25" s="16"/>
      <c r="I25" s="16"/>
      <c r="J25" s="16"/>
      <c r="K25" s="77" t="str">
        <f>IF($C25='4. Board Level Worksheet'!$C$5,'4. Board Level Worksheet'!$C$18,"")</f>
        <v/>
      </c>
      <c r="L25" s="77" t="str">
        <f>IF($C25='4. Board Level Worksheet'!$C$5,'4. Board Level Worksheet'!$C$19,"")</f>
        <v/>
      </c>
      <c r="M25" s="79" t="str">
        <f>IF($C25='4. Board Level Worksheet'!$C$5,'4. Board Level Worksheet'!$C$21,"")</f>
        <v/>
      </c>
      <c r="N25" s="79" t="str">
        <f>IF($C25='4. Board Level Worksheet'!$C$5,'4. Board Level Worksheet'!$C$28,"")</f>
        <v/>
      </c>
      <c r="O25" s="79" t="str">
        <f>IF($C25='4. Board Level Worksheet'!$C$5,'4. Board Level Worksheet'!#REF!,"")</f>
        <v/>
      </c>
      <c r="P25" t="s">
        <v>72</v>
      </c>
      <c r="Q25" s="77">
        <v>1.1619999999999999</v>
      </c>
      <c r="R25" s="77">
        <v>1.1619999999999999</v>
      </c>
      <c r="S25" s="77">
        <v>0.67302499999999998</v>
      </c>
      <c r="T25" s="77">
        <v>0.12</v>
      </c>
      <c r="U25" s="78">
        <v>794</v>
      </c>
      <c r="V25" s="78">
        <f t="shared" si="0"/>
        <v>0.79400000000000004</v>
      </c>
    </row>
    <row r="26" spans="1:22" x14ac:dyDescent="0.25">
      <c r="A26">
        <v>24</v>
      </c>
      <c r="B26" s="14">
        <v>22</v>
      </c>
      <c r="C26" t="s">
        <v>73</v>
      </c>
      <c r="D26" s="16"/>
      <c r="E26" s="16"/>
      <c r="F26" s="16"/>
      <c r="G26" s="16"/>
      <c r="H26" s="16"/>
      <c r="I26" s="16"/>
      <c r="J26" s="16"/>
      <c r="K26" s="77" t="str">
        <f>IF($C26='4. Board Level Worksheet'!$C$5,'4. Board Level Worksheet'!$C$18,"")</f>
        <v/>
      </c>
      <c r="L26" s="77" t="str">
        <f>IF($C26='4. Board Level Worksheet'!$C$5,'4. Board Level Worksheet'!$C$19,"")</f>
        <v/>
      </c>
      <c r="M26" s="79" t="str">
        <f>IF($C26='4. Board Level Worksheet'!$C$5,'4. Board Level Worksheet'!$C$21,"")</f>
        <v/>
      </c>
      <c r="N26" s="79" t="str">
        <f>IF($C26='4. Board Level Worksheet'!$C$5,'4. Board Level Worksheet'!$C$28,"")</f>
        <v/>
      </c>
      <c r="O26" s="79" t="str">
        <f>IF($C26='4. Board Level Worksheet'!$C$5,'4. Board Level Worksheet'!#REF!,"")</f>
        <v/>
      </c>
      <c r="P26" t="s">
        <v>73</v>
      </c>
      <c r="Q26" s="77">
        <v>1.0193000000000001</v>
      </c>
      <c r="R26" s="77">
        <v>1.0193000000000001</v>
      </c>
      <c r="S26" s="77">
        <v>0.53801399999999999</v>
      </c>
      <c r="T26" s="77">
        <v>6.9000000000000006E-2</v>
      </c>
      <c r="U26" s="78">
        <v>428</v>
      </c>
      <c r="V26" s="78">
        <f t="shared" si="0"/>
        <v>0.42799999999999999</v>
      </c>
    </row>
    <row r="27" spans="1:22" x14ac:dyDescent="0.25">
      <c r="A27">
        <v>25</v>
      </c>
      <c r="B27" s="14">
        <v>23</v>
      </c>
      <c r="C27" t="s">
        <v>74</v>
      </c>
      <c r="D27" s="16"/>
      <c r="E27" s="16"/>
      <c r="F27" s="16"/>
      <c r="G27" s="16"/>
      <c r="H27" s="16"/>
      <c r="I27" s="16"/>
      <c r="J27" s="16"/>
      <c r="K27" s="77" t="str">
        <f>IF($C27='4. Board Level Worksheet'!$C$5,'4. Board Level Worksheet'!$C$18,"")</f>
        <v/>
      </c>
      <c r="L27" s="77" t="str">
        <f>IF($C27='4. Board Level Worksheet'!$C$5,'4. Board Level Worksheet'!$C$19,"")</f>
        <v/>
      </c>
      <c r="M27" s="79" t="str">
        <f>IF($C27='4. Board Level Worksheet'!$C$5,'4. Board Level Worksheet'!$C$21,"")</f>
        <v/>
      </c>
      <c r="N27" s="79" t="str">
        <f>IF($C27='4. Board Level Worksheet'!$C$5,'4. Board Level Worksheet'!$C$28,"")</f>
        <v/>
      </c>
      <c r="O27" s="79" t="str">
        <f>IF($C27='4. Board Level Worksheet'!$C$5,'4. Board Level Worksheet'!#REF!,"")</f>
        <v/>
      </c>
      <c r="P27" t="s">
        <v>74</v>
      </c>
      <c r="Q27" s="77">
        <v>0.7641</v>
      </c>
      <c r="R27" s="77">
        <v>0.7641</v>
      </c>
      <c r="S27" s="77">
        <v>0.36727500000000002</v>
      </c>
      <c r="T27" s="77">
        <v>6.7000000000000004E-2</v>
      </c>
      <c r="U27" s="78">
        <v>765</v>
      </c>
      <c r="V27" s="78">
        <f t="shared" si="0"/>
        <v>0.76500000000000001</v>
      </c>
    </row>
    <row r="28" spans="1:22" x14ac:dyDescent="0.25">
      <c r="A28">
        <v>26</v>
      </c>
      <c r="B28" s="14">
        <v>24</v>
      </c>
      <c r="C28" t="s">
        <v>75</v>
      </c>
      <c r="D28" s="16"/>
      <c r="E28" s="16"/>
      <c r="F28" s="16"/>
      <c r="G28" s="16"/>
      <c r="H28" s="16"/>
      <c r="I28" s="16"/>
      <c r="J28" s="16"/>
      <c r="K28" s="77" t="str">
        <f>IF($C28='4. Board Level Worksheet'!$C$5,'4. Board Level Worksheet'!$C$18,"")</f>
        <v/>
      </c>
      <c r="L28" s="77" t="str">
        <f>IF($C28='4. Board Level Worksheet'!$C$5,'4. Board Level Worksheet'!$C$19,"")</f>
        <v/>
      </c>
      <c r="M28" s="79" t="str">
        <f>IF($C28='4. Board Level Worksheet'!$C$5,'4. Board Level Worksheet'!$C$21,"")</f>
        <v/>
      </c>
      <c r="N28" s="79" t="str">
        <f>IF($C28='4. Board Level Worksheet'!$C$5,'4. Board Level Worksheet'!$C$28,"")</f>
        <v/>
      </c>
      <c r="O28" s="79" t="str">
        <f>IF($C28='4. Board Level Worksheet'!$C$5,'4. Board Level Worksheet'!#REF!,"")</f>
        <v/>
      </c>
      <c r="P28" t="s">
        <v>75</v>
      </c>
      <c r="Q28" s="77">
        <v>1.4674</v>
      </c>
      <c r="R28" s="77">
        <v>1.4674</v>
      </c>
      <c r="S28" s="77">
        <v>0.863236</v>
      </c>
      <c r="T28" s="77">
        <v>0.156</v>
      </c>
      <c r="U28" s="78">
        <v>331</v>
      </c>
      <c r="V28" s="78">
        <f t="shared" si="0"/>
        <v>0.33100000000000002</v>
      </c>
    </row>
    <row r="29" spans="1:22" x14ac:dyDescent="0.25">
      <c r="A29">
        <v>27</v>
      </c>
      <c r="B29" s="14">
        <v>25</v>
      </c>
      <c r="C29" t="s">
        <v>76</v>
      </c>
      <c r="D29" s="16"/>
      <c r="E29" s="16"/>
      <c r="F29" s="16"/>
      <c r="G29" s="16"/>
      <c r="H29" s="16"/>
      <c r="I29" s="16"/>
      <c r="J29" s="16"/>
      <c r="K29" s="77" t="str">
        <f>IF($C29='4. Board Level Worksheet'!$C$5,'4. Board Level Worksheet'!$C$18,"")</f>
        <v/>
      </c>
      <c r="L29" s="77" t="str">
        <f>IF($C29='4. Board Level Worksheet'!$C$5,'4. Board Level Worksheet'!$C$19,"")</f>
        <v/>
      </c>
      <c r="M29" s="79" t="str">
        <f>IF($C29='4. Board Level Worksheet'!$C$5,'4. Board Level Worksheet'!$C$21,"")</f>
        <v/>
      </c>
      <c r="N29" s="79" t="str">
        <f>IF($C29='4. Board Level Worksheet'!$C$5,'4. Board Level Worksheet'!$C$28,"")</f>
        <v/>
      </c>
      <c r="O29" s="79" t="str">
        <f>IF($C29='4. Board Level Worksheet'!$C$5,'4. Board Level Worksheet'!#REF!,"")</f>
        <v/>
      </c>
      <c r="P29" t="s">
        <v>76</v>
      </c>
      <c r="Q29" s="77">
        <v>1.6815</v>
      </c>
      <c r="R29" s="77">
        <v>1.6815</v>
      </c>
      <c r="S29" s="77">
        <v>1.073366</v>
      </c>
      <c r="T29" s="77">
        <v>0.161</v>
      </c>
      <c r="U29" s="78">
        <v>780</v>
      </c>
      <c r="V29" s="78">
        <f t="shared" si="0"/>
        <v>0.78</v>
      </c>
    </row>
    <row r="30" spans="1:22" x14ac:dyDescent="0.25">
      <c r="A30">
        <v>28</v>
      </c>
      <c r="B30" s="14">
        <v>26</v>
      </c>
      <c r="C30" t="s">
        <v>77</v>
      </c>
      <c r="D30" s="16"/>
      <c r="E30" s="16"/>
      <c r="F30" s="16"/>
      <c r="G30" s="16"/>
      <c r="H30" s="16"/>
      <c r="I30" s="16"/>
      <c r="J30" s="16"/>
      <c r="K30" s="77" t="str">
        <f>IF($C30='4. Board Level Worksheet'!$C$5,'4. Board Level Worksheet'!$C$18,"")</f>
        <v/>
      </c>
      <c r="L30" s="77" t="str">
        <f>IF($C30='4. Board Level Worksheet'!$C$5,'4. Board Level Worksheet'!$C$19,"")</f>
        <v/>
      </c>
      <c r="M30" s="79" t="str">
        <f>IF($C30='4. Board Level Worksheet'!$C$5,'4. Board Level Worksheet'!$C$21,"")</f>
        <v/>
      </c>
      <c r="N30" s="79" t="str">
        <f>IF($C30='4. Board Level Worksheet'!$C$5,'4. Board Level Worksheet'!$C$28,"")</f>
        <v/>
      </c>
      <c r="O30" s="79" t="str">
        <f>IF($C30='4. Board Level Worksheet'!$C$5,'4. Board Level Worksheet'!#REF!,"")</f>
        <v/>
      </c>
      <c r="P30" t="s">
        <v>77</v>
      </c>
      <c r="Q30" s="77">
        <v>0.86070000000000002</v>
      </c>
      <c r="R30" s="77">
        <v>0.86070000000000002</v>
      </c>
      <c r="S30" s="77">
        <v>0.43895899999999999</v>
      </c>
      <c r="T30" s="77">
        <v>5.8000000000000003E-2</v>
      </c>
      <c r="U30" s="78">
        <v>147</v>
      </c>
      <c r="V30" s="78">
        <f t="shared" si="0"/>
        <v>0.14699999999999999</v>
      </c>
    </row>
    <row r="31" spans="1:22" x14ac:dyDescent="0.25">
      <c r="A31">
        <v>29</v>
      </c>
      <c r="B31" s="14">
        <v>27</v>
      </c>
      <c r="C31" t="s">
        <v>78</v>
      </c>
      <c r="D31" s="16"/>
      <c r="E31" s="16"/>
      <c r="F31" s="16"/>
      <c r="G31" s="16"/>
      <c r="H31" s="16"/>
      <c r="I31" s="16"/>
      <c r="J31" s="16"/>
      <c r="K31" s="77" t="str">
        <f>IF($C31='4. Board Level Worksheet'!$C$5,'4. Board Level Worksheet'!$C$18,"")</f>
        <v/>
      </c>
      <c r="L31" s="77" t="str">
        <f>IF($C31='4. Board Level Worksheet'!$C$5,'4. Board Level Worksheet'!$C$19,"")</f>
        <v/>
      </c>
      <c r="M31" s="79" t="str">
        <f>IF($C31='4. Board Level Worksheet'!$C$5,'4. Board Level Worksheet'!$C$21,"")</f>
        <v/>
      </c>
      <c r="N31" s="79" t="str">
        <f>IF($C31='4. Board Level Worksheet'!$C$5,'4. Board Level Worksheet'!$C$28,"")</f>
        <v/>
      </c>
      <c r="O31" s="79" t="str">
        <f>IF($C31='4. Board Level Worksheet'!$C$5,'4. Board Level Worksheet'!#REF!,"")</f>
        <v/>
      </c>
      <c r="P31" t="s">
        <v>78</v>
      </c>
      <c r="Q31" s="77">
        <v>0.56810000000000005</v>
      </c>
      <c r="R31" s="77">
        <v>0.56810000000000005</v>
      </c>
      <c r="S31" s="77">
        <v>0.31396499999999999</v>
      </c>
      <c r="T31" s="77">
        <v>4.9000000000000002E-2</v>
      </c>
      <c r="U31" s="78">
        <v>820</v>
      </c>
      <c r="V31" s="78">
        <f t="shared" si="0"/>
        <v>0.82</v>
      </c>
    </row>
    <row r="32" spans="1:22" x14ac:dyDescent="0.25">
      <c r="A32">
        <v>30</v>
      </c>
      <c r="B32" s="14">
        <v>28</v>
      </c>
      <c r="C32" t="s">
        <v>79</v>
      </c>
      <c r="D32" s="16"/>
      <c r="E32" s="16"/>
      <c r="F32" s="16"/>
      <c r="G32" s="16"/>
      <c r="H32" s="16"/>
      <c r="I32" s="16"/>
      <c r="J32" s="16"/>
      <c r="K32" s="77" t="str">
        <f>IF($C32='4. Board Level Worksheet'!$C$5,'4. Board Level Worksheet'!$C$18,"")</f>
        <v/>
      </c>
      <c r="L32" s="77" t="str">
        <f>IF($C32='4. Board Level Worksheet'!$C$5,'4. Board Level Worksheet'!$C$19,"")</f>
        <v/>
      </c>
      <c r="M32" s="79" t="str">
        <f>IF($C32='4. Board Level Worksheet'!$C$5,'4. Board Level Worksheet'!$C$21,"")</f>
        <v/>
      </c>
      <c r="N32" s="79" t="str">
        <f>IF($C32='4. Board Level Worksheet'!$C$5,'4. Board Level Worksheet'!$C$28,"")</f>
        <v/>
      </c>
      <c r="O32" s="79" t="str">
        <f>IF($C32='4. Board Level Worksheet'!$C$5,'4. Board Level Worksheet'!#REF!,"")</f>
        <v/>
      </c>
      <c r="P32" t="s">
        <v>79</v>
      </c>
      <c r="Q32" s="77">
        <v>0.28489999999999999</v>
      </c>
      <c r="R32" s="77">
        <v>0.28489999999999999</v>
      </c>
      <c r="S32" s="77">
        <v>0.17255899999999999</v>
      </c>
      <c r="T32" s="77">
        <v>2.1000000000000001E-2</v>
      </c>
      <c r="U32" s="78">
        <v>63</v>
      </c>
      <c r="V32" s="78">
        <f t="shared" si="0"/>
        <v>6.3E-2</v>
      </c>
    </row>
    <row r="33" spans="1:22" x14ac:dyDescent="0.25">
      <c r="A33">
        <v>31</v>
      </c>
      <c r="B33" s="14">
        <v>29</v>
      </c>
      <c r="C33" t="s">
        <v>80</v>
      </c>
      <c r="D33" s="16"/>
      <c r="E33" s="16"/>
      <c r="F33" s="16"/>
      <c r="G33" s="16"/>
      <c r="H33" s="16"/>
      <c r="I33" s="16"/>
      <c r="J33" s="16"/>
      <c r="K33" s="77" t="str">
        <f>IF($C33='4. Board Level Worksheet'!$C$5,'4. Board Level Worksheet'!$C$18,"")</f>
        <v/>
      </c>
      <c r="L33" s="77" t="str">
        <f>IF($C33='4. Board Level Worksheet'!$C$5,'4. Board Level Worksheet'!$C$19,"")</f>
        <v/>
      </c>
      <c r="M33" s="79" t="str">
        <f>IF($C33='4. Board Level Worksheet'!$C$5,'4. Board Level Worksheet'!$C$21,"")</f>
        <v/>
      </c>
      <c r="N33" s="79" t="str">
        <f>IF($C33='4. Board Level Worksheet'!$C$5,'4. Board Level Worksheet'!$C$28,"")</f>
        <v/>
      </c>
      <c r="O33" s="79" t="str">
        <f>IF($C33='4. Board Level Worksheet'!$C$5,'4. Board Level Worksheet'!#REF!,"")</f>
        <v/>
      </c>
      <c r="P33" t="s">
        <v>80</v>
      </c>
      <c r="Q33" s="77">
        <v>0.4471</v>
      </c>
      <c r="R33" s="77">
        <v>0.4471</v>
      </c>
      <c r="S33" s="77">
        <v>0.25007699999999999</v>
      </c>
      <c r="T33" s="77">
        <v>3.7999999999999999E-2</v>
      </c>
      <c r="U33" s="78">
        <v>199</v>
      </c>
      <c r="V33" s="78">
        <f t="shared" si="0"/>
        <v>0.19900000000000001</v>
      </c>
    </row>
    <row r="34" spans="1:22" x14ac:dyDescent="0.25">
      <c r="A34">
        <v>32</v>
      </c>
      <c r="B34" s="14" t="s">
        <v>36</v>
      </c>
      <c r="C34" t="s">
        <v>81</v>
      </c>
      <c r="D34" s="16"/>
      <c r="E34" s="16"/>
      <c r="F34" s="16"/>
      <c r="G34" s="16"/>
      <c r="H34" s="16"/>
      <c r="I34" s="16"/>
      <c r="J34" s="16"/>
      <c r="K34" s="77" t="str">
        <f>IF($C34='4. Board Level Worksheet'!$C$5,'4. Board Level Worksheet'!$C$18,"")</f>
        <v/>
      </c>
      <c r="L34" s="77" t="str">
        <f>IF($C34='4. Board Level Worksheet'!$C$5,'4. Board Level Worksheet'!$C$19,"")</f>
        <v/>
      </c>
      <c r="M34" s="79" t="str">
        <f>IF($C34='4. Board Level Worksheet'!$C$5,'4. Board Level Worksheet'!$C$21,"")</f>
        <v/>
      </c>
      <c r="N34" s="79" t="str">
        <f>IF($C34='4. Board Level Worksheet'!$C$5,'4. Board Level Worksheet'!$C$28,"")</f>
        <v/>
      </c>
      <c r="O34" s="79" t="str">
        <f>IF($C34='4. Board Level Worksheet'!$C$5,'4. Board Level Worksheet'!#REF!,"")</f>
        <v/>
      </c>
      <c r="P34" t="s">
        <v>81</v>
      </c>
      <c r="Q34" s="77">
        <v>0.10199999999999999</v>
      </c>
      <c r="R34" s="77">
        <v>0.10199999999999999</v>
      </c>
      <c r="S34" s="77">
        <v>4.2092999999999998E-2</v>
      </c>
      <c r="T34" s="77">
        <v>7.0000000000000001E-3</v>
      </c>
      <c r="U34" s="78">
        <v>58</v>
      </c>
      <c r="V34" s="78">
        <f t="shared" si="0"/>
        <v>5.8000000000000003E-2</v>
      </c>
    </row>
    <row r="35" spans="1:22" x14ac:dyDescent="0.25">
      <c r="A35">
        <v>33</v>
      </c>
      <c r="B35" s="14" t="s">
        <v>37</v>
      </c>
      <c r="C35" t="s">
        <v>82</v>
      </c>
      <c r="D35" s="16"/>
      <c r="E35" s="16"/>
      <c r="F35" s="16"/>
      <c r="G35" s="16"/>
      <c r="H35" s="16"/>
      <c r="I35" s="16"/>
      <c r="J35" s="16"/>
      <c r="K35" s="77" t="str">
        <f>IF($C35='4. Board Level Worksheet'!$C$5,'4. Board Level Worksheet'!$C$18,"")</f>
        <v/>
      </c>
      <c r="L35" s="77" t="str">
        <f>IF($C35='4. Board Level Worksheet'!$C$5,'4. Board Level Worksheet'!$C$19,"")</f>
        <v/>
      </c>
      <c r="M35" s="79" t="str">
        <f>IF($C35='4. Board Level Worksheet'!$C$5,'4. Board Level Worksheet'!$C$21,"")</f>
        <v/>
      </c>
      <c r="N35" s="79" t="str">
        <f>IF($C35='4. Board Level Worksheet'!$C$5,'4. Board Level Worksheet'!$C$28,"")</f>
        <v/>
      </c>
      <c r="O35" s="79" t="str">
        <f>IF($C35='4. Board Level Worksheet'!$C$5,'4. Board Level Worksheet'!#REF!,"")</f>
        <v/>
      </c>
      <c r="P35" t="s">
        <v>82</v>
      </c>
      <c r="Q35" s="77">
        <v>0.1009</v>
      </c>
      <c r="R35" s="77">
        <v>0.1009</v>
      </c>
      <c r="S35" s="77">
        <v>5.1728000000000003E-2</v>
      </c>
      <c r="T35" s="77">
        <v>8.0000000000000002E-3</v>
      </c>
      <c r="U35" s="78">
        <v>215</v>
      </c>
      <c r="V35" s="78">
        <f t="shared" si="0"/>
        <v>0.215</v>
      </c>
    </row>
    <row r="36" spans="1:22" x14ac:dyDescent="0.25">
      <c r="A36">
        <v>34</v>
      </c>
      <c r="B36" s="14">
        <v>31</v>
      </c>
      <c r="C36" t="s">
        <v>83</v>
      </c>
      <c r="D36" s="16"/>
      <c r="E36" s="16"/>
      <c r="F36" s="16"/>
      <c r="G36" s="16"/>
      <c r="H36" s="16"/>
      <c r="I36" s="16"/>
      <c r="J36" s="16"/>
      <c r="K36" s="77" t="str">
        <f>IF($C36='4. Board Level Worksheet'!$C$5,'4. Board Level Worksheet'!$C$18,"")</f>
        <v/>
      </c>
      <c r="L36" s="77" t="str">
        <f>IF($C36='4. Board Level Worksheet'!$C$5,'4. Board Level Worksheet'!$C$19,"")</f>
        <v/>
      </c>
      <c r="M36" s="79" t="str">
        <f>IF($C36='4. Board Level Worksheet'!$C$5,'4. Board Level Worksheet'!$C$21,"")</f>
        <v/>
      </c>
      <c r="N36" s="79" t="str">
        <f>IF($C36='4. Board Level Worksheet'!$C$5,'4. Board Level Worksheet'!$C$28,"")</f>
        <v/>
      </c>
      <c r="O36" s="79" t="str">
        <f>IF($C36='4. Board Level Worksheet'!$C$5,'4. Board Level Worksheet'!#REF!,"")</f>
        <v/>
      </c>
      <c r="P36" t="s">
        <v>83</v>
      </c>
      <c r="Q36" s="77">
        <v>0.15670000000000001</v>
      </c>
      <c r="R36" s="77">
        <v>0.15670000000000001</v>
      </c>
      <c r="S36" s="77">
        <v>6.7409999999999998E-2</v>
      </c>
      <c r="T36" s="77">
        <v>1.0999999999999999E-2</v>
      </c>
      <c r="U36" s="78">
        <v>56</v>
      </c>
      <c r="V36" s="78">
        <f t="shared" si="0"/>
        <v>5.6000000000000001E-2</v>
      </c>
    </row>
    <row r="37" spans="1:22" x14ac:dyDescent="0.25">
      <c r="A37">
        <v>35</v>
      </c>
      <c r="B37" s="14">
        <v>32</v>
      </c>
      <c r="C37" t="s">
        <v>84</v>
      </c>
      <c r="D37" s="16"/>
      <c r="E37" s="16"/>
      <c r="F37" s="16"/>
      <c r="G37" s="16"/>
      <c r="H37" s="16"/>
      <c r="I37" s="16"/>
      <c r="J37" s="16"/>
      <c r="K37" s="77" t="str">
        <f>IF($C37='4. Board Level Worksheet'!$C$5,'4. Board Level Worksheet'!$C$18,"")</f>
        <v/>
      </c>
      <c r="L37" s="77" t="str">
        <f>IF($C37='4. Board Level Worksheet'!$C$5,'4. Board Level Worksheet'!$C$19,"")</f>
        <v/>
      </c>
      <c r="M37" s="79" t="str">
        <f>IF($C37='4. Board Level Worksheet'!$C$5,'4. Board Level Worksheet'!$C$21,"")</f>
        <v/>
      </c>
      <c r="N37" s="79" t="str">
        <f>IF($C37='4. Board Level Worksheet'!$C$5,'4. Board Level Worksheet'!$C$28,"")</f>
        <v/>
      </c>
      <c r="O37" s="79" t="str">
        <f>IF($C37='4. Board Level Worksheet'!$C$5,'4. Board Level Worksheet'!#REF!,"")</f>
        <v/>
      </c>
      <c r="P37" t="s">
        <v>84</v>
      </c>
      <c r="Q37" s="77">
        <v>0.1764</v>
      </c>
      <c r="R37" s="77">
        <v>0.1764</v>
      </c>
      <c r="S37" s="77">
        <v>9.3118000000000006E-2</v>
      </c>
      <c r="T37" s="77">
        <v>1.4E-2</v>
      </c>
      <c r="U37" s="78">
        <v>37</v>
      </c>
      <c r="V37" s="78">
        <f t="shared" si="0"/>
        <v>3.6999999999999998E-2</v>
      </c>
    </row>
    <row r="38" spans="1:22" x14ac:dyDescent="0.25">
      <c r="A38">
        <v>36</v>
      </c>
      <c r="B38" s="14" t="s">
        <v>38</v>
      </c>
      <c r="C38" t="s">
        <v>85</v>
      </c>
      <c r="D38" s="16"/>
      <c r="E38" s="16"/>
      <c r="F38" s="16"/>
      <c r="G38" s="16"/>
      <c r="H38" s="16"/>
      <c r="I38" s="16"/>
      <c r="J38" s="16"/>
      <c r="K38" s="77" t="str">
        <f>IF($C38='4. Board Level Worksheet'!$C$5,'4. Board Level Worksheet'!$C$18,"")</f>
        <v/>
      </c>
      <c r="L38" s="77" t="str">
        <f>IF($C38='4. Board Level Worksheet'!$C$5,'4. Board Level Worksheet'!$C$19,"")</f>
        <v/>
      </c>
      <c r="M38" s="79" t="str">
        <f>IF($C38='4. Board Level Worksheet'!$C$5,'4. Board Level Worksheet'!$C$21,"")</f>
        <v/>
      </c>
      <c r="N38" s="79" t="str">
        <f>IF($C38='4. Board Level Worksheet'!$C$5,'4. Board Level Worksheet'!$C$28,"")</f>
        <v/>
      </c>
      <c r="O38" s="79" t="str">
        <f>IF($C38='4. Board Level Worksheet'!$C$5,'4. Board Level Worksheet'!#REF!,"")</f>
        <v/>
      </c>
      <c r="P38" t="s">
        <v>85</v>
      </c>
      <c r="Q38" s="77">
        <v>5.0700000000000002E-2</v>
      </c>
      <c r="R38" s="77">
        <v>5.0700000000000002E-2</v>
      </c>
      <c r="S38" s="77">
        <v>2.0788999999999998E-2</v>
      </c>
      <c r="T38" s="77">
        <v>6.0000000000000001E-3</v>
      </c>
      <c r="U38" s="78">
        <v>7</v>
      </c>
      <c r="V38" s="78">
        <f t="shared" si="0"/>
        <v>7.0000000000000001E-3</v>
      </c>
    </row>
    <row r="39" spans="1:22" x14ac:dyDescent="0.25">
      <c r="A39">
        <v>37</v>
      </c>
      <c r="B39" s="14" t="s">
        <v>39</v>
      </c>
      <c r="C39" t="s">
        <v>86</v>
      </c>
      <c r="D39" s="16"/>
      <c r="E39" s="16"/>
      <c r="F39" s="16"/>
      <c r="G39" s="16"/>
      <c r="H39" s="16"/>
      <c r="I39" s="16"/>
      <c r="J39" s="16"/>
      <c r="K39" s="77" t="str">
        <f>IF($C39='4. Board Level Worksheet'!$C$5,'4. Board Level Worksheet'!$C$18,"")</f>
        <v/>
      </c>
      <c r="L39" s="77" t="str">
        <f>IF($C39='4. Board Level Worksheet'!$C$5,'4. Board Level Worksheet'!$C$19,"")</f>
        <v/>
      </c>
      <c r="M39" s="79" t="str">
        <f>IF($C39='4. Board Level Worksheet'!$C$5,'4. Board Level Worksheet'!$C$21,"")</f>
        <v/>
      </c>
      <c r="N39" s="79" t="str">
        <f>IF($C39='4. Board Level Worksheet'!$C$5,'4. Board Level Worksheet'!$C$28,"")</f>
        <v/>
      </c>
      <c r="O39" s="79" t="str">
        <f>IF($C39='4. Board Level Worksheet'!$C$5,'4. Board Level Worksheet'!#REF!,"")</f>
        <v/>
      </c>
      <c r="P39" t="s">
        <v>86</v>
      </c>
      <c r="Q39" s="77">
        <v>4.2900000000000001E-2</v>
      </c>
      <c r="R39" s="77">
        <v>4.2900000000000001E-2</v>
      </c>
      <c r="S39" s="77">
        <v>1.6799000000000001E-2</v>
      </c>
      <c r="T39" s="77">
        <v>4.0000000000000001E-3</v>
      </c>
      <c r="U39" s="78">
        <v>4</v>
      </c>
      <c r="V39" s="78">
        <f t="shared" si="0"/>
        <v>4.0000000000000001E-3</v>
      </c>
    </row>
    <row r="40" spans="1:22" x14ac:dyDescent="0.25">
      <c r="A40">
        <v>38</v>
      </c>
      <c r="B40" s="14" t="s">
        <v>40</v>
      </c>
      <c r="C40" t="s">
        <v>87</v>
      </c>
      <c r="D40" s="16"/>
      <c r="E40" s="16"/>
      <c r="F40" s="16"/>
      <c r="G40" s="16"/>
      <c r="H40" s="16"/>
      <c r="I40" s="16"/>
      <c r="J40" s="16"/>
      <c r="K40" s="77" t="str">
        <f>IF($C40='4. Board Level Worksheet'!$C$5,'4. Board Level Worksheet'!$C$18,"")</f>
        <v/>
      </c>
      <c r="L40" s="77" t="str">
        <f>IF($C40='4. Board Level Worksheet'!$C$5,'4. Board Level Worksheet'!$C$19,"")</f>
        <v/>
      </c>
      <c r="M40" s="79" t="str">
        <f>IF($C40='4. Board Level Worksheet'!$C$5,'4. Board Level Worksheet'!$C$21,"")</f>
        <v/>
      </c>
      <c r="N40" s="79" t="str">
        <f>IF($C40='4. Board Level Worksheet'!$C$5,'4. Board Level Worksheet'!$C$28,"")</f>
        <v/>
      </c>
      <c r="O40" s="79" t="str">
        <f>IF($C40='4. Board Level Worksheet'!$C$5,'4. Board Level Worksheet'!#REF!,"")</f>
        <v/>
      </c>
      <c r="P40" t="s">
        <v>87</v>
      </c>
      <c r="Q40" s="77">
        <v>0.21029999999999999</v>
      </c>
      <c r="R40" s="77">
        <v>0.21029999999999999</v>
      </c>
      <c r="S40" s="77">
        <v>9.6697000000000005E-2</v>
      </c>
      <c r="T40" s="77">
        <v>1.7999999999999999E-2</v>
      </c>
      <c r="U40" s="78">
        <v>22</v>
      </c>
      <c r="V40" s="78">
        <f t="shared" si="0"/>
        <v>2.1999999999999999E-2</v>
      </c>
    </row>
    <row r="41" spans="1:22" x14ac:dyDescent="0.25">
      <c r="A41">
        <v>39</v>
      </c>
      <c r="B41" s="14" t="s">
        <v>41</v>
      </c>
      <c r="C41" t="s">
        <v>88</v>
      </c>
      <c r="D41" s="16"/>
      <c r="E41" s="16"/>
      <c r="F41" s="16"/>
      <c r="G41" s="16"/>
      <c r="H41" s="16"/>
      <c r="I41" s="16"/>
      <c r="J41" s="16"/>
      <c r="K41" s="77" t="str">
        <f>IF($C41='4. Board Level Worksheet'!$C$5,'4. Board Level Worksheet'!$C$18,"")</f>
        <v/>
      </c>
      <c r="L41" s="77" t="str">
        <f>IF($C41='4. Board Level Worksheet'!$C$5,'4. Board Level Worksheet'!$C$19,"")</f>
        <v/>
      </c>
      <c r="M41" s="79" t="str">
        <f>IF($C41='4. Board Level Worksheet'!$C$5,'4. Board Level Worksheet'!$C$21,"")</f>
        <v/>
      </c>
      <c r="N41" s="79" t="str">
        <f>IF($C41='4. Board Level Worksheet'!$C$5,'4. Board Level Worksheet'!$C$28,"")</f>
        <v/>
      </c>
      <c r="O41" s="79" t="str">
        <f>IF($C41='4. Board Level Worksheet'!$C$5,'4. Board Level Worksheet'!#REF!,"")</f>
        <v/>
      </c>
      <c r="P41" t="s">
        <v>88</v>
      </c>
      <c r="Q41" s="77">
        <v>7.7700000000000005E-2</v>
      </c>
      <c r="R41" s="77">
        <v>7.7700000000000005E-2</v>
      </c>
      <c r="S41" s="77">
        <v>2.5885999999999999E-2</v>
      </c>
      <c r="T41" s="77">
        <v>5.0000000000000001E-3</v>
      </c>
      <c r="U41" s="78">
        <v>7</v>
      </c>
      <c r="V41" s="78">
        <f t="shared" si="0"/>
        <v>7.0000000000000001E-3</v>
      </c>
    </row>
    <row r="42" spans="1:22" x14ac:dyDescent="0.25">
      <c r="A42">
        <v>40</v>
      </c>
      <c r="B42" s="14">
        <v>35</v>
      </c>
      <c r="C42" t="s">
        <v>89</v>
      </c>
      <c r="D42" s="16"/>
      <c r="E42" s="16"/>
      <c r="F42" s="16"/>
      <c r="G42" s="16"/>
      <c r="H42" s="16"/>
      <c r="I42" s="16"/>
      <c r="J42" s="16"/>
      <c r="K42" s="77" t="str">
        <f>IF($C42='4. Board Level Worksheet'!$C$5,'4. Board Level Worksheet'!$C$18,"")</f>
        <v/>
      </c>
      <c r="L42" s="77" t="str">
        <f>IF($C42='4. Board Level Worksheet'!$C$5,'4. Board Level Worksheet'!$C$19,"")</f>
        <v/>
      </c>
      <c r="M42" s="79" t="str">
        <f>IF($C42='4. Board Level Worksheet'!$C$5,'4. Board Level Worksheet'!$C$21,"")</f>
        <v/>
      </c>
      <c r="N42" s="79" t="str">
        <f>IF($C42='4. Board Level Worksheet'!$C$5,'4. Board Level Worksheet'!$C$28,"")</f>
        <v/>
      </c>
      <c r="O42" s="79" t="str">
        <f>IF($C42='4. Board Level Worksheet'!$C$5,'4. Board Level Worksheet'!#REF!,"")</f>
        <v/>
      </c>
      <c r="P42" t="s">
        <v>89</v>
      </c>
      <c r="Q42" s="77">
        <v>0.1245</v>
      </c>
      <c r="R42" s="77">
        <v>0.1245</v>
      </c>
      <c r="S42" s="77">
        <v>6.7335000000000006E-2</v>
      </c>
      <c r="T42" s="77">
        <v>1.2999999999999999E-2</v>
      </c>
      <c r="U42" s="78">
        <v>15</v>
      </c>
      <c r="V42" s="78">
        <f t="shared" si="0"/>
        <v>1.4999999999999999E-2</v>
      </c>
    </row>
    <row r="43" spans="1:22" x14ac:dyDescent="0.25">
      <c r="A43">
        <v>41</v>
      </c>
      <c r="B43" s="14">
        <v>36</v>
      </c>
      <c r="C43" t="s">
        <v>90</v>
      </c>
      <c r="D43" s="16"/>
      <c r="E43" s="16"/>
      <c r="F43" s="16"/>
      <c r="G43" s="16"/>
      <c r="H43" s="16"/>
      <c r="I43" s="16"/>
      <c r="J43" s="16"/>
      <c r="K43" s="77" t="str">
        <f>IF($C43='4. Board Level Worksheet'!$C$5,'4. Board Level Worksheet'!$C$18,"")</f>
        <v/>
      </c>
      <c r="L43" s="77" t="str">
        <f>IF($C43='4. Board Level Worksheet'!$C$5,'4. Board Level Worksheet'!$C$19,"")</f>
        <v/>
      </c>
      <c r="M43" s="79" t="str">
        <f>IF($C43='4. Board Level Worksheet'!$C$5,'4. Board Level Worksheet'!$C$21,"")</f>
        <v/>
      </c>
      <c r="N43" s="79" t="str">
        <f>IF($C43='4. Board Level Worksheet'!$C$5,'4. Board Level Worksheet'!$C$28,"")</f>
        <v/>
      </c>
      <c r="O43" s="79" t="str">
        <f>IF($C43='4. Board Level Worksheet'!$C$5,'4. Board Level Worksheet'!#REF!,"")</f>
        <v/>
      </c>
      <c r="P43" t="s">
        <v>90</v>
      </c>
      <c r="Q43" s="77">
        <v>0.1583</v>
      </c>
      <c r="R43" s="77">
        <v>0.1583</v>
      </c>
      <c r="S43" s="77">
        <v>6.6228999999999996E-2</v>
      </c>
      <c r="T43" s="77">
        <v>1.2999999999999999E-2</v>
      </c>
      <c r="U43" s="78">
        <v>52</v>
      </c>
      <c r="V43" s="78">
        <f t="shared" si="0"/>
        <v>5.1999999999999998E-2</v>
      </c>
    </row>
    <row r="44" spans="1:22" x14ac:dyDescent="0.25">
      <c r="A44">
        <v>42</v>
      </c>
      <c r="B44" s="14">
        <v>37</v>
      </c>
      <c r="C44" t="s">
        <v>91</v>
      </c>
      <c r="D44" s="16"/>
      <c r="E44" s="16"/>
      <c r="F44" s="16"/>
      <c r="G44" s="16"/>
      <c r="H44" s="16"/>
      <c r="I44" s="16"/>
      <c r="J44" s="16"/>
      <c r="K44" s="77" t="str">
        <f>IF($C44='4. Board Level Worksheet'!$C$5,'4. Board Level Worksheet'!$C$18,"")</f>
        <v/>
      </c>
      <c r="L44" s="77" t="str">
        <f>IF($C44='4. Board Level Worksheet'!$C$5,'4. Board Level Worksheet'!$C$19,"")</f>
        <v/>
      </c>
      <c r="M44" s="79" t="str">
        <f>IF($C44='4. Board Level Worksheet'!$C$5,'4. Board Level Worksheet'!$C$21,"")</f>
        <v/>
      </c>
      <c r="N44" s="79" t="str">
        <f>IF($C44='4. Board Level Worksheet'!$C$5,'4. Board Level Worksheet'!$C$28,"")</f>
        <v/>
      </c>
      <c r="O44" s="79" t="str">
        <f>IF($C44='4. Board Level Worksheet'!$C$5,'4. Board Level Worksheet'!#REF!,"")</f>
        <v/>
      </c>
      <c r="P44" t="s">
        <v>91</v>
      </c>
      <c r="Q44" s="77">
        <v>0.45450000000000002</v>
      </c>
      <c r="R44" s="77">
        <v>0.45450000000000002</v>
      </c>
      <c r="S44" s="77">
        <v>0.28309000000000001</v>
      </c>
      <c r="T44" s="77">
        <v>0.04</v>
      </c>
      <c r="U44" s="78">
        <v>167</v>
      </c>
      <c r="V44" s="78">
        <f t="shared" si="0"/>
        <v>0.16700000000000001</v>
      </c>
    </row>
    <row r="45" spans="1:22" x14ac:dyDescent="0.25">
      <c r="A45">
        <v>43</v>
      </c>
      <c r="B45" s="14">
        <v>38</v>
      </c>
      <c r="C45" t="s">
        <v>12</v>
      </c>
      <c r="D45" s="16"/>
      <c r="E45" s="16"/>
      <c r="F45" s="16"/>
      <c r="G45" s="16"/>
      <c r="H45" s="16"/>
      <c r="I45" s="16"/>
      <c r="J45" s="16"/>
      <c r="K45" s="77" t="str">
        <f>IF($C45='4. Board Level Worksheet'!$C$5,'4. Board Level Worksheet'!$C$18,"")</f>
        <v/>
      </c>
      <c r="L45" s="77" t="str">
        <f>IF($C45='4. Board Level Worksheet'!$C$5,'4. Board Level Worksheet'!$C$19,"")</f>
        <v/>
      </c>
      <c r="M45" s="79" t="str">
        <f>IF($C45='4. Board Level Worksheet'!$C$5,'4. Board Level Worksheet'!$C$21,"")</f>
        <v/>
      </c>
      <c r="N45" s="79" t="str">
        <f>IF($C45='4. Board Level Worksheet'!$C$5,'4. Board Level Worksheet'!$C$28,"")</f>
        <v/>
      </c>
      <c r="O45" s="79" t="str">
        <f>IF($C45='4. Board Level Worksheet'!$C$5,'4. Board Level Worksheet'!#REF!,"")</f>
        <v/>
      </c>
      <c r="P45" t="s">
        <v>12</v>
      </c>
      <c r="Q45" s="77">
        <v>0.52380000000000004</v>
      </c>
      <c r="R45" s="77">
        <v>0.52380000000000004</v>
      </c>
      <c r="S45" s="77">
        <v>0.30314200000000002</v>
      </c>
      <c r="T45" s="77">
        <v>0.05</v>
      </c>
      <c r="U45" s="78">
        <v>69</v>
      </c>
      <c r="V45" s="78">
        <f t="shared" si="0"/>
        <v>6.9000000000000006E-2</v>
      </c>
    </row>
    <row r="46" spans="1:22" x14ac:dyDescent="0.25">
      <c r="A46">
        <v>44</v>
      </c>
      <c r="B46" s="14">
        <v>39</v>
      </c>
      <c r="C46" t="s">
        <v>92</v>
      </c>
      <c r="D46" s="16"/>
      <c r="E46" s="16"/>
      <c r="F46" s="16"/>
      <c r="G46" s="16"/>
      <c r="H46" s="16"/>
      <c r="I46" s="16"/>
      <c r="J46" s="16"/>
      <c r="K46" s="77" t="str">
        <f>IF($C46='4. Board Level Worksheet'!$C$5,'4. Board Level Worksheet'!$C$18,"")</f>
        <v/>
      </c>
      <c r="L46" s="77" t="str">
        <f>IF($C46='4. Board Level Worksheet'!$C$5,'4. Board Level Worksheet'!$C$19,"")</f>
        <v/>
      </c>
      <c r="M46" s="79" t="str">
        <f>IF($C46='4. Board Level Worksheet'!$C$5,'4. Board Level Worksheet'!$C$21,"")</f>
        <v/>
      </c>
      <c r="N46" s="79" t="str">
        <f>IF($C46='4. Board Level Worksheet'!$C$5,'4. Board Level Worksheet'!$C$28,"")</f>
        <v/>
      </c>
      <c r="O46" s="79" t="str">
        <f>IF($C46='4. Board Level Worksheet'!$C$5,'4. Board Level Worksheet'!#REF!,"")</f>
        <v/>
      </c>
      <c r="P46" t="s">
        <v>92</v>
      </c>
      <c r="Q46" s="77">
        <v>0.22700000000000001</v>
      </c>
      <c r="R46" s="77">
        <v>0.22700000000000001</v>
      </c>
      <c r="S46" s="77">
        <v>0.12596599999999999</v>
      </c>
      <c r="T46" s="77">
        <v>2.1000000000000001E-2</v>
      </c>
      <c r="U46" s="78">
        <v>75</v>
      </c>
      <c r="V46" s="78">
        <f t="shared" si="0"/>
        <v>7.4999999999999997E-2</v>
      </c>
    </row>
    <row r="47" spans="1:22" x14ac:dyDescent="0.25">
      <c r="A47">
        <v>45</v>
      </c>
      <c r="B47" s="14">
        <v>40</v>
      </c>
      <c r="C47" t="s">
        <v>93</v>
      </c>
      <c r="D47" s="16"/>
      <c r="E47" s="16"/>
      <c r="F47" s="16"/>
      <c r="G47" s="16"/>
      <c r="H47" s="16"/>
      <c r="I47" s="16"/>
      <c r="J47" s="16"/>
      <c r="K47" s="77" t="str">
        <f>IF($C47='4. Board Level Worksheet'!$C$5,'4. Board Level Worksheet'!$C$18,"")</f>
        <v/>
      </c>
      <c r="L47" s="77" t="str">
        <f>IF($C47='4. Board Level Worksheet'!$C$5,'4. Board Level Worksheet'!$C$19,"")</f>
        <v/>
      </c>
      <c r="M47" s="79" t="str">
        <f>IF($C47='4. Board Level Worksheet'!$C$5,'4. Board Level Worksheet'!$C$21,"")</f>
        <v/>
      </c>
      <c r="N47" s="79" t="str">
        <f>IF($C47='4. Board Level Worksheet'!$C$5,'4. Board Level Worksheet'!$C$28,"")</f>
        <v/>
      </c>
      <c r="O47" s="79" t="str">
        <f>IF($C47='4. Board Level Worksheet'!$C$5,'4. Board Level Worksheet'!#REF!,"")</f>
        <v/>
      </c>
      <c r="P47" t="s">
        <v>93</v>
      </c>
      <c r="Q47" s="77">
        <v>2.0247000000000002</v>
      </c>
      <c r="R47" s="77">
        <v>2.0247000000000002</v>
      </c>
      <c r="S47" s="77">
        <v>1.2219199999999999</v>
      </c>
      <c r="T47" s="77">
        <v>0.20300000000000001</v>
      </c>
      <c r="U47" s="78">
        <v>1766</v>
      </c>
      <c r="V47" s="78">
        <f t="shared" si="0"/>
        <v>1.766</v>
      </c>
    </row>
    <row r="48" spans="1:22" x14ac:dyDescent="0.25">
      <c r="A48">
        <v>46</v>
      </c>
      <c r="B48" s="14">
        <v>41</v>
      </c>
      <c r="C48" t="s">
        <v>94</v>
      </c>
      <c r="D48" s="16"/>
      <c r="E48" s="16"/>
      <c r="F48" s="16"/>
      <c r="G48" s="16"/>
      <c r="H48" s="16"/>
      <c r="I48" s="16"/>
      <c r="J48" s="16"/>
      <c r="K48" s="77" t="str">
        <f>IF($C48='4. Board Level Worksheet'!$C$5,'4. Board Level Worksheet'!$C$18,"")</f>
        <v/>
      </c>
      <c r="L48" s="77" t="str">
        <f>IF($C48='4. Board Level Worksheet'!$C$5,'4. Board Level Worksheet'!$C$19,"")</f>
        <v/>
      </c>
      <c r="M48" s="79" t="str">
        <f>IF($C48='4. Board Level Worksheet'!$C$5,'4. Board Level Worksheet'!$C$21,"")</f>
        <v/>
      </c>
      <c r="N48" s="79" t="str">
        <f>IF($C48='4. Board Level Worksheet'!$C$5,'4. Board Level Worksheet'!$C$28,"")</f>
        <v/>
      </c>
      <c r="O48" s="79" t="str">
        <f>IF($C48='4. Board Level Worksheet'!$C$5,'4. Board Level Worksheet'!#REF!,"")</f>
        <v/>
      </c>
      <c r="P48" t="s">
        <v>94</v>
      </c>
      <c r="Q48" s="77">
        <v>0.3679</v>
      </c>
      <c r="R48" s="77">
        <v>0.3679</v>
      </c>
      <c r="S48" s="77">
        <v>0.211308</v>
      </c>
      <c r="T48" s="77">
        <v>3.2000000000000001E-2</v>
      </c>
      <c r="U48" s="78">
        <v>39</v>
      </c>
      <c r="V48" s="78">
        <f t="shared" si="0"/>
        <v>3.9E-2</v>
      </c>
    </row>
    <row r="49" spans="1:22" x14ac:dyDescent="0.25">
      <c r="A49">
        <v>47</v>
      </c>
      <c r="B49" s="14">
        <v>42</v>
      </c>
      <c r="C49" t="s">
        <v>95</v>
      </c>
      <c r="D49" s="16"/>
      <c r="E49" s="16"/>
      <c r="F49" s="16"/>
      <c r="G49" s="16"/>
      <c r="H49" s="16"/>
      <c r="I49" s="16"/>
      <c r="J49" s="16"/>
      <c r="K49" s="77" t="str">
        <f>IF($C49='4. Board Level Worksheet'!$C$5,'4. Board Level Worksheet'!$C$18,"")</f>
        <v/>
      </c>
      <c r="L49" s="77" t="str">
        <f>IF($C49='4. Board Level Worksheet'!$C$5,'4. Board Level Worksheet'!$C$19,"")</f>
        <v/>
      </c>
      <c r="M49" s="79" t="str">
        <f>IF($C49='4. Board Level Worksheet'!$C$5,'4. Board Level Worksheet'!$C$21,"")</f>
        <v/>
      </c>
      <c r="N49" s="79" t="str">
        <f>IF($C49='4. Board Level Worksheet'!$C$5,'4. Board Level Worksheet'!$C$28,"")</f>
        <v/>
      </c>
      <c r="O49" s="79" t="str">
        <f>IF($C49='4. Board Level Worksheet'!$C$5,'4. Board Level Worksheet'!#REF!,"")</f>
        <v/>
      </c>
      <c r="P49" t="s">
        <v>95</v>
      </c>
      <c r="Q49" s="77">
        <v>1.0269999999999999</v>
      </c>
      <c r="R49" s="77">
        <v>1.0269999999999999</v>
      </c>
      <c r="S49" s="77">
        <v>0.69728900000000005</v>
      </c>
      <c r="T49" s="77">
        <v>0.14099999999999999</v>
      </c>
      <c r="U49" s="78">
        <v>499</v>
      </c>
      <c r="V49" s="78">
        <f t="shared" si="0"/>
        <v>0.499</v>
      </c>
    </row>
    <row r="50" spans="1:22" x14ac:dyDescent="0.25">
      <c r="A50">
        <v>48</v>
      </c>
      <c r="B50" s="14">
        <v>43</v>
      </c>
      <c r="C50" t="s">
        <v>96</v>
      </c>
      <c r="D50" s="16"/>
      <c r="E50" s="16"/>
      <c r="F50" s="16"/>
      <c r="G50" s="16"/>
      <c r="H50" s="16"/>
      <c r="I50" s="16"/>
      <c r="J50" s="16"/>
      <c r="K50" s="77" t="str">
        <f>IF($C50='4. Board Level Worksheet'!$C$5,'4. Board Level Worksheet'!$C$18,"")</f>
        <v/>
      </c>
      <c r="L50" s="77" t="str">
        <f>IF($C50='4. Board Level Worksheet'!$C$5,'4. Board Level Worksheet'!$C$19,"")</f>
        <v/>
      </c>
      <c r="M50" s="79" t="str">
        <f>IF($C50='4. Board Level Worksheet'!$C$5,'4. Board Level Worksheet'!$C$21,"")</f>
        <v/>
      </c>
      <c r="N50" s="79" t="str">
        <f>IF($C50='4. Board Level Worksheet'!$C$5,'4. Board Level Worksheet'!$C$28,"")</f>
        <v/>
      </c>
      <c r="O50" s="79" t="str">
        <f>IF($C50='4. Board Level Worksheet'!$C$5,'4. Board Level Worksheet'!#REF!,"")</f>
        <v/>
      </c>
      <c r="P50" t="s">
        <v>96</v>
      </c>
      <c r="Q50" s="77">
        <v>1.7021999999999999</v>
      </c>
      <c r="R50" s="77">
        <v>1.7021999999999999</v>
      </c>
      <c r="S50" s="77">
        <v>1.0343929999999999</v>
      </c>
      <c r="T50" s="77">
        <v>0.13100000000000001</v>
      </c>
      <c r="U50" s="78">
        <v>160</v>
      </c>
      <c r="V50" s="78">
        <f t="shared" si="0"/>
        <v>0.16</v>
      </c>
    </row>
    <row r="51" spans="1:22" x14ac:dyDescent="0.25">
      <c r="A51">
        <v>49</v>
      </c>
      <c r="B51" s="14">
        <v>44</v>
      </c>
      <c r="C51" t="s">
        <v>97</v>
      </c>
      <c r="D51" s="16"/>
      <c r="E51" s="16"/>
      <c r="F51" s="16"/>
      <c r="G51" s="16"/>
      <c r="H51" s="16"/>
      <c r="I51" s="16"/>
      <c r="J51" s="16"/>
      <c r="K51" s="77" t="str">
        <f>IF($C51='4. Board Level Worksheet'!$C$5,'4. Board Level Worksheet'!$C$18,"")</f>
        <v/>
      </c>
      <c r="L51" s="77" t="str">
        <f>IF($C51='4. Board Level Worksheet'!$C$5,'4. Board Level Worksheet'!$C$19,"")</f>
        <v/>
      </c>
      <c r="M51" s="79" t="str">
        <f>IF($C51='4. Board Level Worksheet'!$C$5,'4. Board Level Worksheet'!$C$21,"")</f>
        <v/>
      </c>
      <c r="N51" s="79" t="str">
        <f>IF($C51='4. Board Level Worksheet'!$C$5,'4. Board Level Worksheet'!$C$28,"")</f>
        <v/>
      </c>
      <c r="O51" s="79" t="str">
        <f>IF($C51='4. Board Level Worksheet'!$C$5,'4. Board Level Worksheet'!#REF!,"")</f>
        <v/>
      </c>
      <c r="P51" t="s">
        <v>97</v>
      </c>
      <c r="Q51" s="77">
        <v>0.50039999999999996</v>
      </c>
      <c r="R51" s="77">
        <v>0.50039999999999996</v>
      </c>
      <c r="S51" s="77">
        <v>0.31176100000000001</v>
      </c>
      <c r="T51" s="77">
        <v>5.5E-2</v>
      </c>
      <c r="U51" s="78">
        <v>72</v>
      </c>
      <c r="V51" s="78">
        <f t="shared" si="0"/>
        <v>7.1999999999999995E-2</v>
      </c>
    </row>
    <row r="52" spans="1:22" x14ac:dyDescent="0.25">
      <c r="A52">
        <v>50</v>
      </c>
      <c r="B52" s="14">
        <v>45</v>
      </c>
      <c r="C52" t="s">
        <v>98</v>
      </c>
      <c r="D52" s="16"/>
      <c r="E52" s="16"/>
      <c r="F52" s="16"/>
      <c r="G52" s="16"/>
      <c r="H52" s="16"/>
      <c r="I52" s="16"/>
      <c r="J52" s="16"/>
      <c r="K52" s="77" t="str">
        <f>IF($C52='4. Board Level Worksheet'!$C$5,'4. Board Level Worksheet'!$C$18,"")</f>
        <v/>
      </c>
      <c r="L52" s="77" t="str">
        <f>IF($C52='4. Board Level Worksheet'!$C$5,'4. Board Level Worksheet'!$C$19,"")</f>
        <v/>
      </c>
      <c r="M52" s="79" t="str">
        <f>IF($C52='4. Board Level Worksheet'!$C$5,'4. Board Level Worksheet'!$C$21,"")</f>
        <v/>
      </c>
      <c r="N52" s="79" t="str">
        <f>IF($C52='4. Board Level Worksheet'!$C$5,'4. Board Level Worksheet'!$C$28,"")</f>
        <v/>
      </c>
      <c r="O52" s="79" t="str">
        <f>IF($C52='4. Board Level Worksheet'!$C$5,'4. Board Level Worksheet'!#REF!,"")</f>
        <v/>
      </c>
      <c r="P52" t="s">
        <v>98</v>
      </c>
      <c r="Q52" s="77">
        <v>0.47110000000000002</v>
      </c>
      <c r="R52" s="77">
        <v>0.47110000000000002</v>
      </c>
      <c r="S52" s="77">
        <v>0.29539599999999999</v>
      </c>
      <c r="T52" s="77">
        <v>4.7E-2</v>
      </c>
      <c r="U52" s="78">
        <v>98</v>
      </c>
      <c r="V52" s="78">
        <f t="shared" si="0"/>
        <v>9.8000000000000004E-2</v>
      </c>
    </row>
    <row r="53" spans="1:22" x14ac:dyDescent="0.25">
      <c r="A53">
        <v>51</v>
      </c>
      <c r="B53" s="14">
        <v>46</v>
      </c>
      <c r="C53" t="s">
        <v>99</v>
      </c>
      <c r="D53" s="16"/>
      <c r="E53" s="16"/>
      <c r="F53" s="16"/>
      <c r="G53" s="16"/>
      <c r="H53" s="16"/>
      <c r="I53" s="16"/>
      <c r="J53" s="16"/>
      <c r="K53" s="77" t="str">
        <f>IF($C53='4. Board Level Worksheet'!$C$5,'4. Board Level Worksheet'!$C$18,"")</f>
        <v/>
      </c>
      <c r="L53" s="77" t="str">
        <f>IF($C53='4. Board Level Worksheet'!$C$5,'4. Board Level Worksheet'!$C$19,"")</f>
        <v/>
      </c>
      <c r="M53" s="79" t="str">
        <f>IF($C53='4. Board Level Worksheet'!$C$5,'4. Board Level Worksheet'!$C$21,"")</f>
        <v/>
      </c>
      <c r="N53" s="79" t="str">
        <f>IF($C53='4. Board Level Worksheet'!$C$5,'4. Board Level Worksheet'!$C$28,"")</f>
        <v/>
      </c>
      <c r="O53" s="79" t="str">
        <f>IF($C53='4. Board Level Worksheet'!$C$5,'4. Board Level Worksheet'!#REF!,"")</f>
        <v/>
      </c>
      <c r="P53" t="s">
        <v>99</v>
      </c>
      <c r="Q53" s="77">
        <v>0.58199999999999996</v>
      </c>
      <c r="R53" s="77">
        <v>0.58199999999999996</v>
      </c>
      <c r="S53" s="77">
        <v>0.50331700000000001</v>
      </c>
      <c r="T53" s="77">
        <v>7.6999999999999999E-2</v>
      </c>
      <c r="U53" s="78">
        <v>105</v>
      </c>
      <c r="V53" s="78">
        <f t="shared" si="0"/>
        <v>0.105</v>
      </c>
    </row>
    <row r="54" spans="1:22" x14ac:dyDescent="0.25">
      <c r="A54">
        <v>52</v>
      </c>
      <c r="B54" s="14">
        <v>47</v>
      </c>
      <c r="C54" t="s">
        <v>100</v>
      </c>
      <c r="D54" s="16"/>
      <c r="E54" s="16"/>
      <c r="F54" s="16"/>
      <c r="G54" s="16"/>
      <c r="H54" s="16"/>
      <c r="I54" s="16"/>
      <c r="J54" s="16"/>
      <c r="K54" s="77" t="str">
        <f>IF($C54='4. Board Level Worksheet'!$C$5,'4. Board Level Worksheet'!$C$18,"")</f>
        <v/>
      </c>
      <c r="L54" s="77" t="str">
        <f>IF($C54='4. Board Level Worksheet'!$C$5,'4. Board Level Worksheet'!$C$19,"")</f>
        <v/>
      </c>
      <c r="M54" s="79" t="str">
        <f>IF($C54='4. Board Level Worksheet'!$C$5,'4. Board Level Worksheet'!$C$21,"")</f>
        <v/>
      </c>
      <c r="N54" s="79" t="str">
        <f>IF($C54='4. Board Level Worksheet'!$C$5,'4. Board Level Worksheet'!$C$28,"")</f>
        <v/>
      </c>
      <c r="O54" s="79" t="str">
        <f>IF($C54='4. Board Level Worksheet'!$C$5,'4. Board Level Worksheet'!#REF!,"")</f>
        <v/>
      </c>
      <c r="P54" t="s">
        <v>100</v>
      </c>
      <c r="Q54" s="77">
        <v>0.56779999999999997</v>
      </c>
      <c r="R54" s="77">
        <v>0.56779999999999997</v>
      </c>
      <c r="S54" s="77">
        <v>0.41858099999999998</v>
      </c>
      <c r="T54" s="77">
        <v>7.0000000000000007E-2</v>
      </c>
      <c r="U54" s="78">
        <v>283</v>
      </c>
      <c r="V54" s="78">
        <f t="shared" si="0"/>
        <v>0.28299999999999997</v>
      </c>
    </row>
    <row r="55" spans="1:22" x14ac:dyDescent="0.25">
      <c r="A55">
        <v>53</v>
      </c>
      <c r="B55" s="14">
        <v>48</v>
      </c>
      <c r="C55" t="s">
        <v>101</v>
      </c>
      <c r="D55" s="16"/>
      <c r="E55" s="16"/>
      <c r="F55" s="16"/>
      <c r="G55" s="16"/>
      <c r="H55" s="16"/>
      <c r="I55" s="16"/>
      <c r="J55" s="16"/>
      <c r="K55" s="77" t="str">
        <f>IF($C55='4. Board Level Worksheet'!$C$5,'4. Board Level Worksheet'!$C$18,"")</f>
        <v/>
      </c>
      <c r="L55" s="77" t="str">
        <f>IF($C55='4. Board Level Worksheet'!$C$5,'4. Board Level Worksheet'!$C$19,"")</f>
        <v/>
      </c>
      <c r="M55" s="79" t="str">
        <f>IF($C55='4. Board Level Worksheet'!$C$5,'4. Board Level Worksheet'!$C$21,"")</f>
        <v/>
      </c>
      <c r="N55" s="79" t="str">
        <f>IF($C55='4. Board Level Worksheet'!$C$5,'4. Board Level Worksheet'!$C$28,"")</f>
        <v/>
      </c>
      <c r="O55" s="79" t="str">
        <f>IF($C55='4. Board Level Worksheet'!$C$5,'4. Board Level Worksheet'!#REF!,"")</f>
        <v/>
      </c>
      <c r="P55" t="s">
        <v>101</v>
      </c>
      <c r="Q55" s="77">
        <v>0.20699999999999999</v>
      </c>
      <c r="R55" s="77">
        <v>0.20699999999999999</v>
      </c>
      <c r="S55" s="77">
        <v>0.108067</v>
      </c>
      <c r="T55" s="77">
        <v>0.02</v>
      </c>
      <c r="U55" s="78">
        <v>25</v>
      </c>
      <c r="V55" s="78">
        <f t="shared" si="0"/>
        <v>2.5000000000000001E-2</v>
      </c>
    </row>
    <row r="56" spans="1:22" x14ac:dyDescent="0.25">
      <c r="A56">
        <v>54</v>
      </c>
      <c r="B56" s="14">
        <v>49</v>
      </c>
      <c r="C56" t="s">
        <v>102</v>
      </c>
      <c r="D56" s="16"/>
      <c r="E56" s="16"/>
      <c r="F56" s="16"/>
      <c r="G56" s="16"/>
      <c r="H56" s="16"/>
      <c r="I56" s="16"/>
      <c r="J56" s="16"/>
      <c r="K56" s="77" t="str">
        <f>IF($C56='4. Board Level Worksheet'!$C$5,'4. Board Level Worksheet'!$C$18,"")</f>
        <v/>
      </c>
      <c r="L56" s="77" t="str">
        <f>IF($C56='4. Board Level Worksheet'!$C$5,'4. Board Level Worksheet'!$C$19,"")</f>
        <v/>
      </c>
      <c r="M56" s="79" t="str">
        <f>IF($C56='4. Board Level Worksheet'!$C$5,'4. Board Level Worksheet'!$C$21,"")</f>
        <v/>
      </c>
      <c r="N56" s="79" t="str">
        <f>IF($C56='4. Board Level Worksheet'!$C$5,'4. Board Level Worksheet'!$C$28,"")</f>
        <v/>
      </c>
      <c r="O56" s="79" t="str">
        <f>IF($C56='4. Board Level Worksheet'!$C$5,'4. Board Level Worksheet'!#REF!,"")</f>
        <v/>
      </c>
      <c r="P56" t="s">
        <v>102</v>
      </c>
      <c r="Q56" s="77">
        <v>0.50080000000000002</v>
      </c>
      <c r="R56" s="77">
        <v>0.50080000000000002</v>
      </c>
      <c r="S56" s="77">
        <v>0.34432600000000002</v>
      </c>
      <c r="T56" s="77">
        <v>5.1999999999999998E-2</v>
      </c>
      <c r="U56" s="78">
        <v>69</v>
      </c>
      <c r="V56" s="78">
        <f t="shared" si="0"/>
        <v>6.9000000000000006E-2</v>
      </c>
    </row>
    <row r="57" spans="1:22" x14ac:dyDescent="0.25">
      <c r="A57">
        <v>55</v>
      </c>
      <c r="B57" s="14">
        <v>50</v>
      </c>
      <c r="C57" t="s">
        <v>103</v>
      </c>
      <c r="D57" s="16"/>
      <c r="E57" s="16"/>
      <c r="F57" s="16"/>
      <c r="G57" s="16"/>
      <c r="H57" s="16"/>
      <c r="I57" s="16"/>
      <c r="J57" s="16"/>
      <c r="K57" s="77" t="str">
        <f>IF($C57='4. Board Level Worksheet'!$C$5,'4. Board Level Worksheet'!$C$18,"")</f>
        <v/>
      </c>
      <c r="L57" s="77" t="str">
        <f>IF($C57='4. Board Level Worksheet'!$C$5,'4. Board Level Worksheet'!$C$19,"")</f>
        <v/>
      </c>
      <c r="M57" s="79" t="str">
        <f>IF($C57='4. Board Level Worksheet'!$C$5,'4. Board Level Worksheet'!$C$21,"")</f>
        <v/>
      </c>
      <c r="N57" s="79" t="str">
        <f>IF($C57='4. Board Level Worksheet'!$C$5,'4. Board Level Worksheet'!$C$28,"")</f>
        <v/>
      </c>
      <c r="O57" s="79" t="str">
        <f>IF($C57='4. Board Level Worksheet'!$C$5,'4. Board Level Worksheet'!#REF!,"")</f>
        <v/>
      </c>
      <c r="P57" t="s">
        <v>103</v>
      </c>
      <c r="Q57" s="77">
        <v>0.55230000000000001</v>
      </c>
      <c r="R57" s="77">
        <v>0.55230000000000001</v>
      </c>
      <c r="S57" s="77">
        <v>0.27526099999999998</v>
      </c>
      <c r="T57" s="77">
        <v>5.7000000000000002E-2</v>
      </c>
      <c r="U57" s="78">
        <v>147</v>
      </c>
      <c r="V57" s="78">
        <f t="shared" si="0"/>
        <v>0.14699999999999999</v>
      </c>
    </row>
    <row r="58" spans="1:22" x14ac:dyDescent="0.25">
      <c r="A58">
        <v>56</v>
      </c>
      <c r="B58" s="14">
        <v>51</v>
      </c>
      <c r="C58" t="s">
        <v>104</v>
      </c>
      <c r="D58" s="16"/>
      <c r="E58" s="16"/>
      <c r="F58" s="16"/>
      <c r="G58" s="16"/>
      <c r="H58" s="16"/>
      <c r="I58" s="16"/>
      <c r="J58" s="16"/>
      <c r="K58" s="77" t="str">
        <f>IF($C58='4. Board Level Worksheet'!$C$5,'4. Board Level Worksheet'!$C$18,"")</f>
        <v/>
      </c>
      <c r="L58" s="77" t="str">
        <f>IF($C58='4. Board Level Worksheet'!$C$5,'4. Board Level Worksheet'!$C$19,"")</f>
        <v/>
      </c>
      <c r="M58" s="79" t="str">
        <f>IF($C58='4. Board Level Worksheet'!$C$5,'4. Board Level Worksheet'!$C$21,"")</f>
        <v/>
      </c>
      <c r="N58" s="79" t="str">
        <f>IF($C58='4. Board Level Worksheet'!$C$5,'4. Board Level Worksheet'!$C$28,"")</f>
        <v/>
      </c>
      <c r="O58" s="79" t="str">
        <f>IF($C58='4. Board Level Worksheet'!$C$5,'4. Board Level Worksheet'!#REF!,"")</f>
        <v/>
      </c>
      <c r="P58" t="s">
        <v>104</v>
      </c>
      <c r="Q58" s="77">
        <v>0.27979999999999999</v>
      </c>
      <c r="R58" s="77">
        <v>0.27979999999999999</v>
      </c>
      <c r="S58" s="77">
        <v>0.15335799999999999</v>
      </c>
      <c r="T58" s="77">
        <v>2.4E-2</v>
      </c>
      <c r="U58" s="78">
        <v>117</v>
      </c>
      <c r="V58" s="78">
        <f t="shared" si="0"/>
        <v>0.11700000000000001</v>
      </c>
    </row>
    <row r="59" spans="1:22" x14ac:dyDescent="0.25">
      <c r="A59">
        <v>57</v>
      </c>
      <c r="B59" s="14">
        <v>52</v>
      </c>
      <c r="C59" t="s">
        <v>105</v>
      </c>
      <c r="D59" s="16"/>
      <c r="E59" s="16"/>
      <c r="F59" s="16"/>
      <c r="G59" s="16"/>
      <c r="H59" s="16"/>
      <c r="I59" s="16"/>
      <c r="J59" s="16"/>
      <c r="K59" s="77" t="str">
        <f>IF($C59='4. Board Level Worksheet'!$C$5,'4. Board Level Worksheet'!$C$18,"")</f>
        <v/>
      </c>
      <c r="L59" s="77" t="str">
        <f>IF($C59='4. Board Level Worksheet'!$C$5,'4. Board Level Worksheet'!$C$19,"")</f>
        <v/>
      </c>
      <c r="M59" s="79" t="str">
        <f>IF($C59='4. Board Level Worksheet'!$C$5,'4. Board Level Worksheet'!$C$21,"")</f>
        <v/>
      </c>
      <c r="N59" s="79" t="str">
        <f>IF($C59='4. Board Level Worksheet'!$C$5,'4. Board Level Worksheet'!$C$28,"")</f>
        <v/>
      </c>
      <c r="O59" s="79" t="str">
        <f>IF($C59='4. Board Level Worksheet'!$C$5,'4. Board Level Worksheet'!#REF!,"")</f>
        <v/>
      </c>
      <c r="P59" t="s">
        <v>105</v>
      </c>
      <c r="Q59" s="77">
        <v>0.35439999999999999</v>
      </c>
      <c r="R59" s="77">
        <v>0.35439999999999999</v>
      </c>
      <c r="S59" s="77">
        <v>0.19218399999999999</v>
      </c>
      <c r="T59" s="77">
        <v>0.03</v>
      </c>
      <c r="U59" s="78">
        <v>178</v>
      </c>
      <c r="V59" s="78">
        <f t="shared" si="0"/>
        <v>0.17799999999999999</v>
      </c>
    </row>
    <row r="60" spans="1:22" x14ac:dyDescent="0.25">
      <c r="A60">
        <v>58</v>
      </c>
      <c r="B60" s="14">
        <v>53</v>
      </c>
      <c r="C60" t="s">
        <v>106</v>
      </c>
      <c r="D60" s="16"/>
      <c r="E60" s="16"/>
      <c r="F60" s="16"/>
      <c r="G60" s="16"/>
      <c r="H60" s="16"/>
      <c r="I60" s="16"/>
      <c r="J60" s="16"/>
      <c r="K60" s="77" t="str">
        <f>IF($C60='4. Board Level Worksheet'!$C$5,'4. Board Level Worksheet'!$C$18,"")</f>
        <v/>
      </c>
      <c r="L60" s="77" t="str">
        <f>IF($C60='4. Board Level Worksheet'!$C$5,'4. Board Level Worksheet'!$C$19,"")</f>
        <v/>
      </c>
      <c r="M60" s="79" t="str">
        <f>IF($C60='4. Board Level Worksheet'!$C$5,'4. Board Level Worksheet'!$C$21,"")</f>
        <v/>
      </c>
      <c r="N60" s="79" t="str">
        <f>IF($C60='4. Board Level Worksheet'!$C$5,'4. Board Level Worksheet'!$C$28,"")</f>
        <v/>
      </c>
      <c r="O60" s="79" t="str">
        <f>IF($C60='4. Board Level Worksheet'!$C$5,'4. Board Level Worksheet'!#REF!,"")</f>
        <v/>
      </c>
      <c r="P60" t="s">
        <v>106</v>
      </c>
      <c r="Q60" s="77">
        <v>0.95850000000000002</v>
      </c>
      <c r="R60" s="77">
        <v>0.95850000000000002</v>
      </c>
      <c r="S60" s="77">
        <v>0.64713699999999996</v>
      </c>
      <c r="T60" s="77">
        <v>8.6999999999999994E-2</v>
      </c>
      <c r="U60" s="78">
        <v>286</v>
      </c>
      <c r="V60" s="78">
        <f t="shared" si="0"/>
        <v>0.28599999999999998</v>
      </c>
    </row>
    <row r="61" spans="1:22" x14ac:dyDescent="0.25">
      <c r="A61">
        <v>59</v>
      </c>
      <c r="B61" s="14">
        <v>54</v>
      </c>
      <c r="C61" t="s">
        <v>107</v>
      </c>
      <c r="D61" s="16"/>
      <c r="E61" s="16"/>
      <c r="F61" s="16"/>
      <c r="G61" s="16"/>
      <c r="H61" s="16"/>
      <c r="I61" s="16"/>
      <c r="J61" s="16"/>
      <c r="K61" s="77" t="str">
        <f>IF($C61='4. Board Level Worksheet'!$C$5,'4. Board Level Worksheet'!$C$18,"")</f>
        <v/>
      </c>
      <c r="L61" s="77" t="str">
        <f>IF($C61='4. Board Level Worksheet'!$C$5,'4. Board Level Worksheet'!$C$19,"")</f>
        <v/>
      </c>
      <c r="M61" s="79" t="str">
        <f>IF($C61='4. Board Level Worksheet'!$C$5,'4. Board Level Worksheet'!$C$21,"")</f>
        <v/>
      </c>
      <c r="N61" s="79" t="str">
        <f>IF($C61='4. Board Level Worksheet'!$C$5,'4. Board Level Worksheet'!$C$28,"")</f>
        <v/>
      </c>
      <c r="O61" s="79" t="str">
        <f>IF($C61='4. Board Level Worksheet'!$C$5,'4. Board Level Worksheet'!#REF!,"")</f>
        <v/>
      </c>
      <c r="P61" t="s">
        <v>107</v>
      </c>
      <c r="Q61" s="77">
        <v>0.1948</v>
      </c>
      <c r="R61" s="77">
        <v>0.1948</v>
      </c>
      <c r="S61" s="77">
        <v>7.5458999999999998E-2</v>
      </c>
      <c r="T61" s="77">
        <v>1.4E-2</v>
      </c>
      <c r="U61" s="78">
        <v>104</v>
      </c>
      <c r="V61" s="78">
        <f t="shared" si="0"/>
        <v>0.104</v>
      </c>
    </row>
    <row r="62" spans="1:22" x14ac:dyDescent="0.25">
      <c r="A62">
        <v>60</v>
      </c>
      <c r="B62" s="14">
        <v>55</v>
      </c>
      <c r="C62" t="s">
        <v>108</v>
      </c>
      <c r="D62" s="16"/>
      <c r="E62" s="16"/>
      <c r="F62" s="16"/>
      <c r="G62" s="16"/>
      <c r="H62" s="16"/>
      <c r="I62" s="16"/>
      <c r="J62" s="16"/>
      <c r="K62" s="77" t="str">
        <f>IF($C62='4. Board Level Worksheet'!$C$5,'4. Board Level Worksheet'!$C$18,"")</f>
        <v/>
      </c>
      <c r="L62" s="77" t="str">
        <f>IF($C62='4. Board Level Worksheet'!$C$5,'4. Board Level Worksheet'!$C$19,"")</f>
        <v/>
      </c>
      <c r="M62" s="79" t="str">
        <f>IF($C62='4. Board Level Worksheet'!$C$5,'4. Board Level Worksheet'!$C$21,"")</f>
        <v/>
      </c>
      <c r="N62" s="79" t="str">
        <f>IF($C62='4. Board Level Worksheet'!$C$5,'4. Board Level Worksheet'!$C$28,"")</f>
        <v/>
      </c>
      <c r="O62" s="79" t="str">
        <f>IF($C62='4. Board Level Worksheet'!$C$5,'4. Board Level Worksheet'!#REF!,"")</f>
        <v/>
      </c>
      <c r="P62" t="s">
        <v>108</v>
      </c>
      <c r="Q62" s="77">
        <v>0.35039999999999999</v>
      </c>
      <c r="R62" s="77">
        <v>0.35039999999999999</v>
      </c>
      <c r="S62" s="77">
        <v>0.166326</v>
      </c>
      <c r="T62" s="77">
        <v>8.9999999999999993E-3</v>
      </c>
      <c r="U62" s="78">
        <v>204</v>
      </c>
      <c r="V62" s="78">
        <f t="shared" si="0"/>
        <v>0.20399999999999999</v>
      </c>
    </row>
    <row r="63" spans="1:22" x14ac:dyDescent="0.25">
      <c r="A63">
        <v>61</v>
      </c>
      <c r="B63" s="14">
        <v>56</v>
      </c>
      <c r="C63" t="s">
        <v>13</v>
      </c>
      <c r="D63" s="16"/>
      <c r="E63" s="16"/>
      <c r="F63" s="16"/>
      <c r="G63" s="16"/>
      <c r="H63" s="16"/>
      <c r="I63" s="16"/>
      <c r="J63" s="16"/>
      <c r="K63" s="77" t="str">
        <f>IF($C63='4. Board Level Worksheet'!$C$5,'4. Board Level Worksheet'!$C$18,"")</f>
        <v/>
      </c>
      <c r="L63" s="77" t="str">
        <f>IF($C63='4. Board Level Worksheet'!$C$5,'4. Board Level Worksheet'!$C$19,"")</f>
        <v/>
      </c>
      <c r="M63" s="79" t="str">
        <f>IF($C63='4. Board Level Worksheet'!$C$5,'4. Board Level Worksheet'!$C$21,"")</f>
        <v/>
      </c>
      <c r="N63" s="79" t="str">
        <f>IF($C63='4. Board Level Worksheet'!$C$5,'4. Board Level Worksheet'!$C$28,"")</f>
        <v/>
      </c>
      <c r="O63" s="79" t="str">
        <f>IF($C63='4. Board Level Worksheet'!$C$5,'4. Board Level Worksheet'!#REF!,"")</f>
        <v/>
      </c>
      <c r="P63" t="s">
        <v>13</v>
      </c>
      <c r="Q63" s="77">
        <v>6.9099999999999995E-2</v>
      </c>
      <c r="R63" s="77">
        <v>6.9099999999999995E-2</v>
      </c>
      <c r="S63" s="77">
        <v>5.2442000000000003E-2</v>
      </c>
      <c r="T63" s="77">
        <v>0.01</v>
      </c>
      <c r="U63" s="78">
        <v>16</v>
      </c>
      <c r="V63" s="78">
        <f t="shared" si="0"/>
        <v>1.6E-2</v>
      </c>
    </row>
    <row r="64" spans="1:22" x14ac:dyDescent="0.25">
      <c r="A64">
        <v>62</v>
      </c>
      <c r="B64" s="14">
        <v>57</v>
      </c>
      <c r="C64" t="s">
        <v>14</v>
      </c>
      <c r="D64" s="16"/>
      <c r="E64" s="16"/>
      <c r="F64" s="16"/>
      <c r="G64" s="16"/>
      <c r="H64" s="16"/>
      <c r="I64" s="16"/>
      <c r="J64" s="16"/>
      <c r="K64" s="77" t="str">
        <f>IF($C64='4. Board Level Worksheet'!$C$5,'4. Board Level Worksheet'!$C$18,"")</f>
        <v/>
      </c>
      <c r="L64" s="77" t="str">
        <f>IF($C64='4. Board Level Worksheet'!$C$5,'4. Board Level Worksheet'!$C$19,"")</f>
        <v/>
      </c>
      <c r="M64" s="79" t="str">
        <f>IF($C64='4. Board Level Worksheet'!$C$5,'4. Board Level Worksheet'!$C$21,"")</f>
        <v/>
      </c>
      <c r="N64" s="79" t="str">
        <f>IF($C64='4. Board Level Worksheet'!$C$5,'4. Board Level Worksheet'!$C$28,"")</f>
        <v/>
      </c>
      <c r="O64" s="79" t="str">
        <f>IF($C64='4. Board Level Worksheet'!$C$5,'4. Board Level Worksheet'!#REF!,"")</f>
        <v/>
      </c>
      <c r="P64" t="s">
        <v>14</v>
      </c>
      <c r="Q64" s="77">
        <v>0.14949999999999999</v>
      </c>
      <c r="R64" s="77">
        <v>0.14949999999999999</v>
      </c>
      <c r="S64" s="77">
        <v>7.7235999999999999E-2</v>
      </c>
      <c r="T64" s="77">
        <v>1.0999999999999999E-2</v>
      </c>
      <c r="U64" s="78">
        <v>36</v>
      </c>
      <c r="V64" s="78">
        <f t="shared" si="0"/>
        <v>3.5999999999999997E-2</v>
      </c>
    </row>
    <row r="65" spans="1:22" x14ac:dyDescent="0.25">
      <c r="A65">
        <v>63</v>
      </c>
      <c r="B65" s="14">
        <v>58</v>
      </c>
      <c r="C65" t="s">
        <v>15</v>
      </c>
      <c r="D65" s="16"/>
      <c r="E65" s="16"/>
      <c r="F65" s="16"/>
      <c r="G65" s="16"/>
      <c r="H65" s="16"/>
      <c r="I65" s="16"/>
      <c r="J65" s="16"/>
      <c r="K65" s="77" t="str">
        <f>IF($C65='4. Board Level Worksheet'!$C$5,'4. Board Level Worksheet'!$C$18,"")</f>
        <v/>
      </c>
      <c r="L65" s="77" t="str">
        <f>IF($C65='4. Board Level Worksheet'!$C$5,'4. Board Level Worksheet'!$C$19,"")</f>
        <v/>
      </c>
      <c r="M65" s="79" t="str">
        <f>IF($C65='4. Board Level Worksheet'!$C$5,'4. Board Level Worksheet'!$C$21,"")</f>
        <v/>
      </c>
      <c r="N65" s="79" t="str">
        <f>IF($C65='4. Board Level Worksheet'!$C$5,'4. Board Level Worksheet'!$C$28,"")</f>
        <v/>
      </c>
      <c r="O65" s="79" t="str">
        <f>IF($C65='4. Board Level Worksheet'!$C$5,'4. Board Level Worksheet'!#REF!,"")</f>
        <v/>
      </c>
      <c r="P65" t="s">
        <v>15</v>
      </c>
      <c r="Q65" s="77">
        <v>0.50949999999999995</v>
      </c>
      <c r="R65" s="77">
        <v>0.50949999999999995</v>
      </c>
      <c r="S65" s="77">
        <v>0.23052700000000001</v>
      </c>
      <c r="T65" s="77">
        <v>4.4999999999999998E-2</v>
      </c>
      <c r="U65" s="78">
        <v>67</v>
      </c>
      <c r="V65" s="78">
        <f t="shared" si="0"/>
        <v>6.7000000000000004E-2</v>
      </c>
    </row>
    <row r="66" spans="1:22" x14ac:dyDescent="0.25">
      <c r="A66">
        <v>64</v>
      </c>
      <c r="B66" s="14">
        <v>59</v>
      </c>
      <c r="C66" t="s">
        <v>16</v>
      </c>
      <c r="D66" s="16"/>
      <c r="E66" s="16"/>
      <c r="F66" s="16"/>
      <c r="G66" s="16"/>
      <c r="H66" s="16"/>
      <c r="I66" s="16"/>
      <c r="J66" s="16"/>
      <c r="K66" s="77" t="str">
        <f>IF($C66='4. Board Level Worksheet'!$C$5,'4. Board Level Worksheet'!$C$18,"")</f>
        <v/>
      </c>
      <c r="L66" s="77" t="str">
        <f>IF($C66='4. Board Level Worksheet'!$C$5,'4. Board Level Worksheet'!$C$19,"")</f>
        <v/>
      </c>
      <c r="M66" s="79" t="str">
        <f>IF($C66='4. Board Level Worksheet'!$C$5,'4. Board Level Worksheet'!$C$21,"")</f>
        <v/>
      </c>
      <c r="N66" s="79" t="str">
        <f>IF($C66='4. Board Level Worksheet'!$C$5,'4. Board Level Worksheet'!$C$28,"")</f>
        <v/>
      </c>
      <c r="O66" s="79" t="str">
        <f>IF($C66='4. Board Level Worksheet'!$C$5,'4. Board Level Worksheet'!#REF!,"")</f>
        <v/>
      </c>
      <c r="P66" t="s">
        <v>16</v>
      </c>
      <c r="Q66" s="77">
        <v>0.39029999999999998</v>
      </c>
      <c r="R66" s="77">
        <v>0.39029999999999998</v>
      </c>
      <c r="S66" s="77">
        <v>0.26666299999999998</v>
      </c>
      <c r="T66" s="77">
        <v>4.4999999999999998E-2</v>
      </c>
      <c r="U66" s="78">
        <v>192</v>
      </c>
      <c r="V66" s="78">
        <f t="shared" si="0"/>
        <v>0.192</v>
      </c>
    </row>
    <row r="67" spans="1:22" x14ac:dyDescent="0.25">
      <c r="A67">
        <v>65</v>
      </c>
      <c r="B67" s="14" t="s">
        <v>42</v>
      </c>
      <c r="C67" t="s">
        <v>17</v>
      </c>
      <c r="D67" s="16"/>
      <c r="E67" s="16"/>
      <c r="F67" s="16"/>
      <c r="G67" s="16"/>
      <c r="H67" s="16"/>
      <c r="I67" s="16"/>
      <c r="J67" s="16"/>
      <c r="K67" s="77" t="str">
        <f>IF($C67='4. Board Level Worksheet'!$C$5,'4. Board Level Worksheet'!$C$18,"")</f>
        <v/>
      </c>
      <c r="L67" s="77" t="str">
        <f>IF($C67='4. Board Level Worksheet'!$C$5,'4. Board Level Worksheet'!$C$19,"")</f>
        <v/>
      </c>
      <c r="M67" s="79" t="str">
        <f>IF($C67='4. Board Level Worksheet'!$C$5,'4. Board Level Worksheet'!$C$21,"")</f>
        <v/>
      </c>
      <c r="N67" s="79" t="str">
        <f>IF($C67='4. Board Level Worksheet'!$C$5,'4. Board Level Worksheet'!$C$28,"")</f>
        <v/>
      </c>
      <c r="O67" s="79" t="str">
        <f>IF($C67='4. Board Level Worksheet'!$C$5,'4. Board Level Worksheet'!#REF!,"")</f>
        <v/>
      </c>
      <c r="P67" t="s">
        <v>17</v>
      </c>
      <c r="Q67" s="77">
        <v>0.3367</v>
      </c>
      <c r="R67" s="77">
        <v>0.3367</v>
      </c>
      <c r="S67" s="77">
        <v>0.12409100000000001</v>
      </c>
      <c r="T67" s="77">
        <v>1.7000000000000001E-2</v>
      </c>
      <c r="U67" s="78">
        <v>170</v>
      </c>
      <c r="V67" s="78">
        <f t="shared" si="0"/>
        <v>0.17</v>
      </c>
    </row>
    <row r="68" spans="1:22" x14ac:dyDescent="0.25">
      <c r="A68">
        <v>66</v>
      </c>
      <c r="B68" s="14" t="s">
        <v>43</v>
      </c>
      <c r="C68" t="s">
        <v>18</v>
      </c>
      <c r="D68" s="16"/>
      <c r="E68" s="16"/>
      <c r="F68" s="16"/>
      <c r="G68" s="16"/>
      <c r="H68" s="16"/>
      <c r="I68" s="16"/>
      <c r="J68" s="16"/>
      <c r="K68" s="77" t="str">
        <f>IF($C68='4. Board Level Worksheet'!$C$5,'4. Board Level Worksheet'!$C$18,"")</f>
        <v/>
      </c>
      <c r="L68" s="77" t="str">
        <f>IF($C68='4. Board Level Worksheet'!$C$5,'4. Board Level Worksheet'!$C$19,"")</f>
        <v/>
      </c>
      <c r="M68" s="79" t="str">
        <f>IF($C68='4. Board Level Worksheet'!$C$5,'4. Board Level Worksheet'!$C$21,"")</f>
        <v/>
      </c>
      <c r="N68" s="79" t="str">
        <f>IF($C68='4. Board Level Worksheet'!$C$5,'4. Board Level Worksheet'!$C$28,"")</f>
        <v/>
      </c>
      <c r="O68" s="79" t="str">
        <f>IF($C68='4. Board Level Worksheet'!$C$5,'4. Board Level Worksheet'!#REF!,"")</f>
        <v/>
      </c>
      <c r="P68" t="s">
        <v>18</v>
      </c>
      <c r="Q68" s="77">
        <v>0.10730000000000001</v>
      </c>
      <c r="R68" s="77">
        <v>0.10730000000000001</v>
      </c>
      <c r="S68" s="77">
        <v>6.3603999999999994E-2</v>
      </c>
      <c r="T68" s="77">
        <v>0.01</v>
      </c>
      <c r="U68" s="78">
        <v>69</v>
      </c>
      <c r="V68" s="78">
        <f t="shared" ref="V68:V78" si="1">U68*1000/1000000</f>
        <v>6.9000000000000006E-2</v>
      </c>
    </row>
    <row r="69" spans="1:22" x14ac:dyDescent="0.25">
      <c r="A69">
        <v>67</v>
      </c>
      <c r="B69" s="14">
        <v>61</v>
      </c>
      <c r="C69" t="s">
        <v>19</v>
      </c>
      <c r="D69" s="16"/>
      <c r="E69" s="16"/>
      <c r="F69" s="16"/>
      <c r="G69" s="16"/>
      <c r="H69" s="16"/>
      <c r="I69" s="16"/>
      <c r="J69" s="16"/>
      <c r="K69" s="77" t="str">
        <f>IF($C69='4. Board Level Worksheet'!$C$5,'4. Board Level Worksheet'!$C$18,"")</f>
        <v/>
      </c>
      <c r="L69" s="77" t="str">
        <f>IF($C69='4. Board Level Worksheet'!$C$5,'4. Board Level Worksheet'!$C$19,"")</f>
        <v/>
      </c>
      <c r="M69" s="79" t="str">
        <f>IF($C69='4. Board Level Worksheet'!$C$5,'4. Board Level Worksheet'!$C$21,"")</f>
        <v/>
      </c>
      <c r="N69" s="79" t="str">
        <f>IF($C69='4. Board Level Worksheet'!$C$5,'4. Board Level Worksheet'!$C$28,"")</f>
        <v/>
      </c>
      <c r="O69" s="79" t="str">
        <f>IF($C69='4. Board Level Worksheet'!$C$5,'4. Board Level Worksheet'!#REF!,"")</f>
        <v/>
      </c>
      <c r="P69" t="s">
        <v>19</v>
      </c>
      <c r="Q69" s="77">
        <v>0.37</v>
      </c>
      <c r="R69" s="77">
        <v>0.37</v>
      </c>
      <c r="S69" s="77">
        <v>0.119952</v>
      </c>
      <c r="T69" s="77">
        <v>2.8000000000000001E-2</v>
      </c>
      <c r="U69" s="78">
        <v>385</v>
      </c>
      <c r="V69" s="78">
        <f t="shared" si="1"/>
        <v>0.38500000000000001</v>
      </c>
    </row>
    <row r="70" spans="1:22" x14ac:dyDescent="0.25">
      <c r="A70">
        <v>68</v>
      </c>
      <c r="B70" s="14">
        <v>62</v>
      </c>
      <c r="C70" t="s">
        <v>20</v>
      </c>
      <c r="D70" s="16"/>
      <c r="E70" s="16"/>
      <c r="F70" s="16"/>
      <c r="G70" s="16"/>
      <c r="H70" s="16"/>
      <c r="I70" s="16"/>
      <c r="J70" s="16"/>
      <c r="K70" s="77" t="str">
        <f>IF($C70='4. Board Level Worksheet'!$C$5,'4. Board Level Worksheet'!$C$18,"")</f>
        <v/>
      </c>
      <c r="L70" s="77" t="str">
        <f>IF($C70='4. Board Level Worksheet'!$C$5,'4. Board Level Worksheet'!$C$19,"")</f>
        <v/>
      </c>
      <c r="M70" s="79" t="str">
        <f>IF($C70='4. Board Level Worksheet'!$C$5,'4. Board Level Worksheet'!$C$21,"")</f>
        <v/>
      </c>
      <c r="N70" s="79" t="str">
        <f>IF($C70='4. Board Level Worksheet'!$C$5,'4. Board Level Worksheet'!$C$28,"")</f>
        <v/>
      </c>
      <c r="O70" s="79" t="str">
        <f>IF($C70='4. Board Level Worksheet'!$C$5,'4. Board Level Worksheet'!#REF!,"")</f>
        <v/>
      </c>
      <c r="P70" t="s">
        <v>20</v>
      </c>
      <c r="Q70" s="77">
        <v>3.5799999999999998E-2</v>
      </c>
      <c r="R70" s="77">
        <v>3.5799999999999998E-2</v>
      </c>
      <c r="S70" s="77">
        <v>2.3341000000000001E-2</v>
      </c>
      <c r="T70" s="77">
        <v>5.0000000000000001E-3</v>
      </c>
      <c r="U70" s="78">
        <v>11</v>
      </c>
      <c r="V70" s="78">
        <f t="shared" si="1"/>
        <v>1.0999999999999999E-2</v>
      </c>
    </row>
    <row r="71" spans="1:22" x14ac:dyDescent="0.25">
      <c r="A71">
        <v>69</v>
      </c>
      <c r="B71" s="14">
        <v>63</v>
      </c>
      <c r="C71" t="s">
        <v>21</v>
      </c>
      <c r="D71" s="16"/>
      <c r="E71" s="16"/>
      <c r="F71" s="16"/>
      <c r="G71" s="16"/>
      <c r="H71" s="16"/>
      <c r="I71" s="16"/>
      <c r="J71" s="16"/>
      <c r="K71" s="77" t="str">
        <f>IF($C71='4. Board Level Worksheet'!$C$5,'4. Board Level Worksheet'!$C$18,"")</f>
        <v/>
      </c>
      <c r="L71" s="77" t="str">
        <f>IF($C71='4. Board Level Worksheet'!$C$5,'4. Board Level Worksheet'!$C$19,"")</f>
        <v/>
      </c>
      <c r="M71" s="79" t="str">
        <f>IF($C71='4. Board Level Worksheet'!$C$5,'4. Board Level Worksheet'!$C$21,"")</f>
        <v/>
      </c>
      <c r="N71" s="79" t="str">
        <f>IF($C71='4. Board Level Worksheet'!$C$5,'4. Board Level Worksheet'!$C$28,"")</f>
        <v/>
      </c>
      <c r="O71" s="79" t="str">
        <f>IF($C71='4. Board Level Worksheet'!$C$5,'4. Board Level Worksheet'!#REF!,"")</f>
        <v/>
      </c>
      <c r="P71" t="s">
        <v>21</v>
      </c>
      <c r="Q71" s="77">
        <v>0.29149999999999998</v>
      </c>
      <c r="R71" s="77">
        <v>0.29149999999999998</v>
      </c>
      <c r="S71" s="77">
        <v>0.16191700000000001</v>
      </c>
      <c r="T71" s="77">
        <v>3.6999999999999998E-2</v>
      </c>
      <c r="U71" s="78">
        <v>45</v>
      </c>
      <c r="V71" s="78">
        <f t="shared" si="1"/>
        <v>4.4999999999999998E-2</v>
      </c>
    </row>
    <row r="72" spans="1:22" x14ac:dyDescent="0.25">
      <c r="A72">
        <v>70</v>
      </c>
      <c r="B72" s="14">
        <v>64</v>
      </c>
      <c r="C72" t="s">
        <v>22</v>
      </c>
      <c r="D72" s="16"/>
      <c r="E72" s="16"/>
      <c r="F72" s="16"/>
      <c r="G72" s="16"/>
      <c r="H72" s="16"/>
      <c r="I72" s="16"/>
      <c r="J72" s="16"/>
      <c r="K72" s="77" t="str">
        <f>IF($C72='4. Board Level Worksheet'!$C$5,'4. Board Level Worksheet'!$C$18,"")</f>
        <v/>
      </c>
      <c r="L72" s="77" t="str">
        <f>IF($C72='4. Board Level Worksheet'!$C$5,'4. Board Level Worksheet'!$C$19,"")</f>
        <v/>
      </c>
      <c r="M72" s="79" t="str">
        <f>IF($C72='4. Board Level Worksheet'!$C$5,'4. Board Level Worksheet'!$C$21,"")</f>
        <v/>
      </c>
      <c r="N72" s="79" t="str">
        <f>IF($C72='4. Board Level Worksheet'!$C$5,'4. Board Level Worksheet'!$C$28,"")</f>
        <v/>
      </c>
      <c r="O72" s="79" t="str">
        <f>IF($C72='4. Board Level Worksheet'!$C$5,'4. Board Level Worksheet'!#REF!,"")</f>
        <v/>
      </c>
      <c r="P72" t="s">
        <v>22</v>
      </c>
      <c r="Q72" s="77">
        <v>0.5413</v>
      </c>
      <c r="R72" s="77">
        <v>0.5413</v>
      </c>
      <c r="S72" s="77">
        <v>0.26413599999999998</v>
      </c>
      <c r="T72" s="77">
        <v>5.8000000000000003E-2</v>
      </c>
      <c r="U72" s="78">
        <v>97</v>
      </c>
      <c r="V72" s="78">
        <f t="shared" si="1"/>
        <v>9.7000000000000003E-2</v>
      </c>
    </row>
    <row r="73" spans="1:22" x14ac:dyDescent="0.25">
      <c r="A73">
        <v>71</v>
      </c>
      <c r="B73" s="14">
        <v>65</v>
      </c>
      <c r="C73" t="s">
        <v>23</v>
      </c>
      <c r="D73" s="16"/>
      <c r="E73" s="16"/>
      <c r="F73" s="16"/>
      <c r="G73" s="16"/>
      <c r="H73" s="16"/>
      <c r="I73" s="16"/>
      <c r="J73" s="16"/>
      <c r="K73" s="77" t="str">
        <f>IF($C73='4. Board Level Worksheet'!$C$5,'4. Board Level Worksheet'!$C$18,"")</f>
        <v/>
      </c>
      <c r="L73" s="77" t="str">
        <f>IF($C73='4. Board Level Worksheet'!$C$5,'4. Board Level Worksheet'!$C$19,"")</f>
        <v/>
      </c>
      <c r="M73" s="79" t="str">
        <f>IF($C73='4. Board Level Worksheet'!$C$5,'4. Board Level Worksheet'!$C$21,"")</f>
        <v/>
      </c>
      <c r="N73" s="79" t="str">
        <f>IF($C73='4. Board Level Worksheet'!$C$5,'4. Board Level Worksheet'!$C$28,"")</f>
        <v/>
      </c>
      <c r="O73" s="79" t="str">
        <f>IF($C73='4. Board Level Worksheet'!$C$5,'4. Board Level Worksheet'!#REF!,"")</f>
        <v/>
      </c>
      <c r="P73" t="s">
        <v>23</v>
      </c>
      <c r="Q73" s="77">
        <v>0.37009999999999998</v>
      </c>
      <c r="R73" s="77">
        <v>0.37009999999999998</v>
      </c>
      <c r="S73" s="77">
        <v>0.19773199999999999</v>
      </c>
      <c r="T73" s="77">
        <v>3.2000000000000001E-2</v>
      </c>
      <c r="U73" s="78">
        <v>116</v>
      </c>
      <c r="V73" s="78">
        <f t="shared" si="1"/>
        <v>0.11600000000000001</v>
      </c>
    </row>
    <row r="74" spans="1:22" x14ac:dyDescent="0.25">
      <c r="A74">
        <v>72</v>
      </c>
      <c r="B74" s="14">
        <v>66</v>
      </c>
      <c r="C74" t="s">
        <v>24</v>
      </c>
      <c r="D74" s="16"/>
      <c r="E74" s="16"/>
      <c r="F74" s="16"/>
      <c r="G74" s="16"/>
      <c r="H74" s="16"/>
      <c r="I74" s="16"/>
      <c r="J74" s="16"/>
      <c r="K74" s="77" t="str">
        <f>IF($C74='4. Board Level Worksheet'!$C$5,'4. Board Level Worksheet'!$C$18,"")</f>
        <v/>
      </c>
      <c r="L74" s="77" t="str">
        <f>IF($C74='4. Board Level Worksheet'!$C$5,'4. Board Level Worksheet'!$C$19,"")</f>
        <v/>
      </c>
      <c r="M74" s="79" t="str">
        <f>IF($C74='4. Board Level Worksheet'!$C$5,'4. Board Level Worksheet'!$C$21,"")</f>
        <v/>
      </c>
      <c r="N74" s="79" t="str">
        <f>IF($C74='4. Board Level Worksheet'!$C$5,'4. Board Level Worksheet'!$C$28,"")</f>
        <v/>
      </c>
      <c r="O74" s="79" t="str">
        <f>IF($C74='4. Board Level Worksheet'!$C$5,'4. Board Level Worksheet'!#REF!,"")</f>
        <v/>
      </c>
      <c r="P74" t="s">
        <v>24</v>
      </c>
      <c r="Q74" s="77">
        <v>0.56269999999999998</v>
      </c>
      <c r="R74" s="77">
        <v>0.56269999999999998</v>
      </c>
      <c r="S74" s="77">
        <v>0.36524000000000001</v>
      </c>
      <c r="T74" s="77">
        <v>7.0999999999999994E-2</v>
      </c>
      <c r="U74" s="78">
        <v>203</v>
      </c>
      <c r="V74" s="78">
        <f t="shared" si="1"/>
        <v>0.20300000000000001</v>
      </c>
    </row>
    <row r="75" spans="1:22" x14ac:dyDescent="0.25">
      <c r="A75">
        <v>73</v>
      </c>
      <c r="B75" s="14">
        <v>100</v>
      </c>
      <c r="C75" t="s">
        <v>109</v>
      </c>
      <c r="D75" s="16"/>
      <c r="E75" s="16"/>
      <c r="F75" s="16"/>
      <c r="G75" s="16"/>
      <c r="H75" s="16"/>
      <c r="I75" s="16"/>
      <c r="J75" s="16"/>
      <c r="K75" s="77" t="str">
        <f>IF($C75='4. Board Level Worksheet'!$C$5,'4. Board Level Worksheet'!$C$18,"")</f>
        <v/>
      </c>
      <c r="L75" s="77" t="str">
        <f>IF($C75='4. Board Level Worksheet'!$C$5,'4. Board Level Worksheet'!$C$19,"")</f>
        <v/>
      </c>
      <c r="M75" s="79" t="str">
        <f>IF($C75='4. Board Level Worksheet'!$C$5,'4. Board Level Worksheet'!$C$21,"")</f>
        <v/>
      </c>
      <c r="N75" s="79" t="str">
        <f>IF($C75='4. Board Level Worksheet'!$C$5,'4. Board Level Worksheet'!$C$28,"")</f>
        <v/>
      </c>
      <c r="O75" s="79" t="str">
        <f>IF($C75='4. Board Level Worksheet'!$C$5,'4. Board Level Worksheet'!#REF!,"")</f>
        <v/>
      </c>
      <c r="P75" t="s">
        <v>109</v>
      </c>
      <c r="Q75" s="77">
        <v>5.0000000000000001E-3</v>
      </c>
      <c r="R75" s="77">
        <v>5.0000000000000001E-3</v>
      </c>
      <c r="S75" s="77">
        <v>1.3566999999999999E-2</v>
      </c>
      <c r="T75" s="77">
        <v>0</v>
      </c>
      <c r="U75" s="78">
        <v>0</v>
      </c>
      <c r="V75" s="78">
        <f t="shared" si="1"/>
        <v>0</v>
      </c>
    </row>
    <row r="76" spans="1:22" x14ac:dyDescent="0.25">
      <c r="A76">
        <v>74</v>
      </c>
      <c r="B76" s="14">
        <v>101</v>
      </c>
      <c r="C76" t="s">
        <v>110</v>
      </c>
      <c r="D76" s="16"/>
      <c r="E76" s="16"/>
      <c r="F76" s="16"/>
      <c r="G76" s="16"/>
      <c r="H76" s="16"/>
      <c r="I76" s="16"/>
      <c r="J76" s="16"/>
      <c r="K76" s="77" t="str">
        <f>IF($C76='4. Board Level Worksheet'!$C$5,'4. Board Level Worksheet'!$C$18,"")</f>
        <v/>
      </c>
      <c r="L76" s="77" t="str">
        <f>IF($C76='4. Board Level Worksheet'!$C$5,'4. Board Level Worksheet'!$C$19,"")</f>
        <v/>
      </c>
      <c r="M76" s="79" t="str">
        <f>IF($C76='4. Board Level Worksheet'!$C$5,'4. Board Level Worksheet'!$C$21,"")</f>
        <v/>
      </c>
      <c r="N76" s="79" t="str">
        <f>IF($C76='4. Board Level Worksheet'!$C$5,'4. Board Level Worksheet'!$C$28,"")</f>
        <v/>
      </c>
      <c r="O76" s="79" t="str">
        <f>IF($C76='4. Board Level Worksheet'!$C$5,'4. Board Level Worksheet'!#REF!,"")</f>
        <v/>
      </c>
      <c r="P76" t="s">
        <v>110</v>
      </c>
      <c r="Q76" s="77">
        <v>5.0000000000000001E-3</v>
      </c>
      <c r="R76" s="77">
        <v>5.0000000000000001E-3</v>
      </c>
      <c r="S76" s="77">
        <v>9.2420000000000002E-3</v>
      </c>
      <c r="T76" s="77">
        <v>0</v>
      </c>
      <c r="U76" s="78">
        <v>20</v>
      </c>
      <c r="V76" s="78">
        <f t="shared" si="1"/>
        <v>0.02</v>
      </c>
    </row>
    <row r="77" spans="1:22" x14ac:dyDescent="0.25">
      <c r="A77">
        <v>75</v>
      </c>
      <c r="B77" s="14">
        <v>102</v>
      </c>
      <c r="C77" t="s">
        <v>111</v>
      </c>
      <c r="D77" s="16"/>
      <c r="E77" s="16"/>
      <c r="F77" s="16"/>
      <c r="G77" s="16"/>
      <c r="H77" s="16"/>
      <c r="I77" s="16"/>
      <c r="J77" s="16"/>
      <c r="K77" s="77" t="str">
        <f>IF($C77='4. Board Level Worksheet'!$C$5,'4. Board Level Worksheet'!$C$18,"")</f>
        <v/>
      </c>
      <c r="L77" s="77" t="str">
        <f>IF($C77='4. Board Level Worksheet'!$C$5,'4. Board Level Worksheet'!$C$19,"")</f>
        <v/>
      </c>
      <c r="M77" s="79" t="str">
        <f>IF($C77='4. Board Level Worksheet'!$C$5,'4. Board Level Worksheet'!$C$21,"")</f>
        <v/>
      </c>
      <c r="N77" s="79" t="str">
        <f>IF($C77='4. Board Level Worksheet'!$C$5,'4. Board Level Worksheet'!$C$28,"")</f>
        <v/>
      </c>
      <c r="O77" s="79" t="str">
        <f>IF($C77='4. Board Level Worksheet'!$C$5,'4. Board Level Worksheet'!#REF!,"")</f>
        <v/>
      </c>
      <c r="P77" t="s">
        <v>111</v>
      </c>
      <c r="Q77" s="77">
        <v>5.0000000000000001E-3</v>
      </c>
      <c r="R77" s="77">
        <v>5.0000000000000001E-3</v>
      </c>
      <c r="S77" s="77">
        <v>4.5110000000000003E-3</v>
      </c>
      <c r="T77" s="77">
        <v>0</v>
      </c>
      <c r="U77" s="78">
        <v>21</v>
      </c>
      <c r="V77" s="78">
        <f t="shared" si="1"/>
        <v>2.1000000000000001E-2</v>
      </c>
    </row>
    <row r="78" spans="1:22" x14ac:dyDescent="0.25">
      <c r="A78">
        <v>76</v>
      </c>
      <c r="B78" s="14">
        <v>103</v>
      </c>
      <c r="C78" t="s">
        <v>25</v>
      </c>
      <c r="D78" s="16"/>
      <c r="E78" s="16"/>
      <c r="F78" s="16"/>
      <c r="G78" s="16"/>
      <c r="H78" s="16"/>
      <c r="I78" s="16"/>
      <c r="J78" s="16"/>
      <c r="K78" s="77" t="str">
        <f>IF($C78='4. Board Level Worksheet'!$C$5,'4. Board Level Worksheet'!$C$18,"")</f>
        <v/>
      </c>
      <c r="L78" s="77" t="str">
        <f>IF($C78='4. Board Level Worksheet'!$C$5,'4. Board Level Worksheet'!$C$19,"")</f>
        <v/>
      </c>
      <c r="M78" s="79" t="str">
        <f>IF($C78='4. Board Level Worksheet'!$C$5,'4. Board Level Worksheet'!$C$21,"")</f>
        <v/>
      </c>
      <c r="N78" s="79" t="str">
        <f>IF($C78='4. Board Level Worksheet'!$C$5,'4. Board Level Worksheet'!$C$28,"")</f>
        <v/>
      </c>
      <c r="O78" s="79" t="str">
        <f>IF($C78='4. Board Level Worksheet'!$C$5,'4. Board Level Worksheet'!#REF!,"")</f>
        <v/>
      </c>
      <c r="P78" t="s">
        <v>25</v>
      </c>
      <c r="Q78" s="77">
        <v>5.0000000000000001E-3</v>
      </c>
      <c r="R78" s="77">
        <v>5.0000000000000001E-3</v>
      </c>
      <c r="S78" s="77">
        <v>3.8440000000000002E-3</v>
      </c>
      <c r="T78" s="77">
        <v>1E-3</v>
      </c>
      <c r="U78" s="78">
        <v>8</v>
      </c>
      <c r="V78" s="78">
        <f t="shared" si="1"/>
        <v>8.0000000000000002E-3</v>
      </c>
    </row>
  </sheetData>
  <mergeCells count="2">
    <mergeCell ref="D1:E1"/>
    <mergeCell ref="F1:G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5A2792-4BEF-4CEB-B44E-8083C71E7605}">
  <ds:schemaRefs>
    <ds:schemaRef ds:uri="http://purl.org/dc/terms/"/>
    <ds:schemaRef ds:uri="http://www.w3.org/XML/1998/namespace"/>
    <ds:schemaRef ds:uri="http://purl.org/dc/elements/1.1/"/>
    <ds:schemaRef ds:uri="http://purl.org/dc/dcmitype/"/>
    <ds:schemaRef ds:uri="http://schemas.microsoft.com/office/infopath/2007/PartnerControls"/>
    <ds:schemaRef ds:uri="http://schemas.microsoft.com/office/2006/documentManagement/types"/>
    <ds:schemaRef ds:uri="a40d4fbf-d14b-4b79-8db4-8c77ece2ea1d"/>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3.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Board Ventilation Strategy</vt:lpstr>
      <vt:lpstr>2. Board Level Investments</vt:lpstr>
      <vt:lpstr>3. School Dashboard</vt:lpstr>
      <vt:lpstr>4. Board Level Worksheet</vt:lpstr>
      <vt:lpstr>5. School Level Worksheet</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Jim Desaulniers</cp:lastModifiedBy>
  <cp:lastPrinted>2021-08-27T15:28:08Z</cp:lastPrinted>
  <dcterms:created xsi:type="dcterms:W3CDTF">2021-08-03T14:52:18Z</dcterms:created>
  <dcterms:modified xsi:type="dcterms:W3CDTF">2021-09-03T13:51:39Z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